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backupFile="1" defaultThemeVersion="124226"/>
  <mc:AlternateContent xmlns:mc="http://schemas.openxmlformats.org/markup-compatibility/2006">
    <mc:Choice Requires="x15">
      <x15ac:absPath xmlns:x15ac="http://schemas.microsoft.com/office/spreadsheetml/2010/11/ac" url="/Volumes/Codes Rousseau/CR/Developpement/Develop/Transfert/Qualiopi/Documents par critere pour site AREM/"/>
    </mc:Choice>
  </mc:AlternateContent>
  <xr:revisionPtr revIDLastSave="0" documentId="8_{8D0F4F6A-1D33-4444-B5EA-6B2B9A40E0CE}" xr6:coauthVersionLast="36" xr6:coauthVersionMax="36" xr10:uidLastSave="{00000000-0000-0000-0000-000000000000}"/>
  <bookViews>
    <workbookView xWindow="20680" yWindow="-20460" windowWidth="33920" windowHeight="18400" tabRatio="667" activeTab="2" xr2:uid="{00000000-000D-0000-FFFF-FFFF00000000}"/>
  </bookViews>
  <sheets>
    <sheet name="OFFRE FINALE" sheetId="11" state="hidden" r:id="rId1"/>
    <sheet name="PRICER 2010" sheetId="12" state="hidden" r:id="rId2"/>
    <sheet name="Plan actions amélioration" sheetId="13" r:id="rId3"/>
  </sheets>
  <externalReferences>
    <externalReference r:id="rId4"/>
    <externalReference r:id="rId5"/>
  </externalReferences>
  <definedNames>
    <definedName name="_xlnm._FilterDatabase" localSheetId="2" hidden="1">'Plan actions amélioration'!$C$3:$H$30</definedName>
    <definedName name="_IG2" localSheetId="0">#REF!</definedName>
    <definedName name="_IG2" localSheetId="2">#REF!</definedName>
    <definedName name="_IG2">#REF!</definedName>
    <definedName name="Groupe1">'[1]Réel vs budget'!$D$4:$D$10000</definedName>
    <definedName name="IG">'[1]Réel vs budget'!$H$4:$H$10000</definedName>
    <definedName name="_xlnm.Print_Titles" localSheetId="2">'Plan actions amélioration'!$3:$3</definedName>
    <definedName name="Montant">'[1]Réel vs budget'!$AA$4:$AA$10000</definedName>
    <definedName name="Montant_YTD">'[1]Réel vs budget'!$Z$4:$Z$10000</definedName>
    <definedName name="Regroupement">'[2]Budget 2010'!$B$4:$B$323</definedName>
    <definedName name="Table_Effectifs_neuf_Cegetel_FP_NM" localSheetId="0">#REF!</definedName>
    <definedName name="Table_Effectifs_neuf_Cegetel_FP_NM" localSheetId="2">#REF!</definedName>
    <definedName name="Table_Effectifs_neuf_Cegetel_FP_NM">#REF!</definedName>
    <definedName name="tot_MOE" localSheetId="2">#REF!</definedName>
    <definedName name="tot_MOE">#REF!</definedName>
    <definedName name="Total">'[1]Réel vs budget'!$X$4:$X$10000</definedName>
    <definedName name="Type">'[1]Réel vs budget'!$A$4:$A$10000</definedName>
    <definedName name="_xlnm.Print_Area" localSheetId="0">'OFFRE FINALE'!$B$1:$H$68</definedName>
    <definedName name="_xlnm.Print_Area" localSheetId="2">'Plan actions amélioration'!$B$1:$P$30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1" i="12" l="1"/>
  <c r="G496" i="12" s="1"/>
  <c r="E491" i="12"/>
  <c r="E496" i="12" s="1"/>
  <c r="G490" i="12"/>
  <c r="G495" i="12" s="1"/>
  <c r="E490" i="12"/>
  <c r="E495" i="12" s="1"/>
  <c r="G489" i="12"/>
  <c r="E489" i="12"/>
  <c r="C435" i="12"/>
  <c r="C434" i="12"/>
  <c r="C433" i="12"/>
  <c r="C424" i="12"/>
  <c r="C423" i="12"/>
  <c r="C422" i="12"/>
  <c r="C421" i="12"/>
  <c r="C380" i="12"/>
  <c r="I218" i="12"/>
  <c r="G368" i="12"/>
  <c r="E373" i="12"/>
  <c r="I334" i="12" s="1"/>
  <c r="E354" i="12"/>
  <c r="C354" i="12"/>
  <c r="C353" i="12"/>
  <c r="C352" i="12"/>
  <c r="AB339" i="12"/>
  <c r="AA339" i="12"/>
  <c r="Z339" i="12"/>
  <c r="Y339" i="12"/>
  <c r="X339" i="12"/>
  <c r="W339" i="12"/>
  <c r="V339" i="12"/>
  <c r="U339" i="12"/>
  <c r="T339" i="12"/>
  <c r="S339" i="12"/>
  <c r="R339" i="12"/>
  <c r="Q339" i="12"/>
  <c r="P339" i="12"/>
  <c r="O339" i="12"/>
  <c r="N339" i="12"/>
  <c r="M339" i="12"/>
  <c r="L339" i="12"/>
  <c r="K339" i="12"/>
  <c r="J339" i="12"/>
  <c r="S337" i="12"/>
  <c r="S338" i="12" s="1"/>
  <c r="I337" i="12"/>
  <c r="C337" i="12"/>
  <c r="AE335" i="12"/>
  <c r="AE334" i="12"/>
  <c r="AB325" i="12"/>
  <c r="AA325" i="12"/>
  <c r="Z325" i="12"/>
  <c r="Y325" i="12"/>
  <c r="X325" i="12"/>
  <c r="W325" i="12"/>
  <c r="V325" i="12"/>
  <c r="U325" i="12"/>
  <c r="AB324" i="12"/>
  <c r="AA324" i="12"/>
  <c r="Z324" i="12"/>
  <c r="Y324" i="12"/>
  <c r="X324" i="12"/>
  <c r="W324" i="12"/>
  <c r="V324" i="12"/>
  <c r="U324" i="12"/>
  <c r="K324" i="12"/>
  <c r="G323" i="12"/>
  <c r="AE323" i="12" s="1"/>
  <c r="J322" i="12"/>
  <c r="I322" i="12"/>
  <c r="G322" i="12"/>
  <c r="AE322" i="12" s="1"/>
  <c r="AE321" i="12"/>
  <c r="L321" i="12"/>
  <c r="L324" i="12" s="1"/>
  <c r="AB319" i="12"/>
  <c r="AA319" i="12"/>
  <c r="Z319" i="12"/>
  <c r="Y319" i="12"/>
  <c r="X319" i="12"/>
  <c r="W319" i="12"/>
  <c r="V319" i="12"/>
  <c r="U319" i="12"/>
  <c r="AB318" i="12"/>
  <c r="AA318" i="12"/>
  <c r="Z318" i="12"/>
  <c r="Y318" i="12"/>
  <c r="X318" i="12"/>
  <c r="W318" i="12"/>
  <c r="V318" i="12"/>
  <c r="U318" i="12"/>
  <c r="K318" i="12"/>
  <c r="G317" i="12"/>
  <c r="AE317" i="12" s="1"/>
  <c r="J316" i="12"/>
  <c r="I316" i="12"/>
  <c r="G316" i="12"/>
  <c r="AE316" i="12" s="1"/>
  <c r="AE315" i="12"/>
  <c r="L315" i="12"/>
  <c r="L318" i="12" s="1"/>
  <c r="AB313" i="12"/>
  <c r="AA313" i="12"/>
  <c r="Z313" i="12"/>
  <c r="Y313" i="12"/>
  <c r="X313" i="12"/>
  <c r="W313" i="12"/>
  <c r="V313" i="12"/>
  <c r="U313" i="12"/>
  <c r="AB312" i="12"/>
  <c r="AA312" i="12"/>
  <c r="Z312" i="12"/>
  <c r="Y312" i="12"/>
  <c r="X312" i="12"/>
  <c r="W312" i="12"/>
  <c r="V312" i="12"/>
  <c r="U312" i="12"/>
  <c r="K312" i="12"/>
  <c r="G311" i="12"/>
  <c r="AE311" i="12" s="1"/>
  <c r="J310" i="12"/>
  <c r="I310" i="12"/>
  <c r="G310" i="12"/>
  <c r="AE310" i="12" s="1"/>
  <c r="AE309" i="12"/>
  <c r="L309" i="12"/>
  <c r="L312" i="12" s="1"/>
  <c r="G299" i="12"/>
  <c r="G340" i="12" s="1"/>
  <c r="G298" i="12"/>
  <c r="G339" i="12" s="1"/>
  <c r="G297" i="12"/>
  <c r="AE294" i="12"/>
  <c r="AE293" i="12"/>
  <c r="E293" i="12"/>
  <c r="S286" i="12"/>
  <c r="S284" i="12"/>
  <c r="G284" i="12"/>
  <c r="E284" i="12"/>
  <c r="C284" i="12"/>
  <c r="C336" i="12" s="1"/>
  <c r="S283" i="12"/>
  <c r="G283" i="12"/>
  <c r="S282" i="12"/>
  <c r="AE281" i="12"/>
  <c r="AB281" i="12"/>
  <c r="AA281" i="12"/>
  <c r="Z281" i="12"/>
  <c r="Y281" i="12"/>
  <c r="X281" i="12"/>
  <c r="W281" i="12"/>
  <c r="V281" i="12"/>
  <c r="U281" i="12"/>
  <c r="T281" i="12"/>
  <c r="AE280" i="12"/>
  <c r="AB280" i="12"/>
  <c r="AB337" i="12" s="1"/>
  <c r="AA280" i="12"/>
  <c r="Z280" i="12"/>
  <c r="Z284" i="12" s="1"/>
  <c r="Y280" i="12"/>
  <c r="Y286" i="12" s="1"/>
  <c r="X280" i="12"/>
  <c r="X337" i="12" s="1"/>
  <c r="W280" i="12"/>
  <c r="W337" i="12" s="1"/>
  <c r="W340" i="12" s="1"/>
  <c r="V280" i="12"/>
  <c r="U280" i="12"/>
  <c r="T280" i="12"/>
  <c r="T337" i="12" s="1"/>
  <c r="J280" i="12"/>
  <c r="J337" i="12" s="1"/>
  <c r="I272" i="12"/>
  <c r="I271" i="12"/>
  <c r="AB270" i="12"/>
  <c r="AA270" i="12"/>
  <c r="Z270" i="12"/>
  <c r="Y270" i="12"/>
  <c r="X270" i="12"/>
  <c r="W270" i="12"/>
  <c r="V270" i="12"/>
  <c r="U270" i="12"/>
  <c r="T270" i="12"/>
  <c r="S270" i="12"/>
  <c r="R270" i="12"/>
  <c r="Q270" i="12"/>
  <c r="P270" i="12"/>
  <c r="O270" i="12"/>
  <c r="N270" i="12"/>
  <c r="M270" i="12"/>
  <c r="L270" i="12"/>
  <c r="K270" i="12"/>
  <c r="J270" i="12"/>
  <c r="I270" i="12"/>
  <c r="E270" i="12"/>
  <c r="E269" i="12"/>
  <c r="E273" i="12" s="1"/>
  <c r="AB268" i="12"/>
  <c r="AA268" i="12"/>
  <c r="Z268" i="12"/>
  <c r="Y268" i="12"/>
  <c r="X268" i="12"/>
  <c r="W268" i="12"/>
  <c r="V268" i="12"/>
  <c r="U268" i="12"/>
  <c r="T268" i="12"/>
  <c r="S268" i="12"/>
  <c r="R268" i="12"/>
  <c r="Q268" i="12"/>
  <c r="P268" i="12"/>
  <c r="O268" i="12"/>
  <c r="N268" i="12"/>
  <c r="M268" i="12"/>
  <c r="L268" i="12"/>
  <c r="K268" i="12"/>
  <c r="J268" i="12"/>
  <c r="I268" i="12"/>
  <c r="AB267" i="12"/>
  <c r="AA267" i="12"/>
  <c r="Z267" i="12"/>
  <c r="Y267" i="12"/>
  <c r="X267" i="12"/>
  <c r="W267" i="12"/>
  <c r="V267" i="12"/>
  <c r="U267" i="12"/>
  <c r="T267" i="12"/>
  <c r="S267" i="12"/>
  <c r="R267" i="12"/>
  <c r="Q267" i="12"/>
  <c r="P267" i="12"/>
  <c r="O267" i="12"/>
  <c r="N267" i="12"/>
  <c r="M267" i="12"/>
  <c r="L267" i="12"/>
  <c r="K267" i="12"/>
  <c r="J267" i="12"/>
  <c r="I267" i="12"/>
  <c r="AB266" i="12"/>
  <c r="AA266" i="12"/>
  <c r="Z266" i="12"/>
  <c r="Y266" i="12"/>
  <c r="X266" i="12"/>
  <c r="W266" i="12"/>
  <c r="V266" i="12"/>
  <c r="U266" i="12"/>
  <c r="T266" i="12"/>
  <c r="S266" i="12"/>
  <c r="R266" i="12"/>
  <c r="Q266" i="12"/>
  <c r="P266" i="12"/>
  <c r="O266" i="12"/>
  <c r="N266" i="12"/>
  <c r="M266" i="12"/>
  <c r="L266" i="12"/>
  <c r="K266" i="12"/>
  <c r="J266" i="12"/>
  <c r="I266" i="12"/>
  <c r="E266" i="12"/>
  <c r="AB265" i="12"/>
  <c r="AA265" i="12"/>
  <c r="Z265" i="12"/>
  <c r="Y265" i="12"/>
  <c r="X265" i="12"/>
  <c r="W265" i="12"/>
  <c r="V265" i="12"/>
  <c r="U265" i="12"/>
  <c r="T265" i="12"/>
  <c r="S265" i="12"/>
  <c r="R265" i="12"/>
  <c r="Q265" i="12"/>
  <c r="P265" i="12"/>
  <c r="O265" i="12"/>
  <c r="N265" i="12"/>
  <c r="M265" i="12"/>
  <c r="L265" i="12"/>
  <c r="K265" i="12"/>
  <c r="J265" i="12"/>
  <c r="I265" i="12"/>
  <c r="I259" i="12"/>
  <c r="I258" i="12"/>
  <c r="AB257" i="12"/>
  <c r="AA257" i="12"/>
  <c r="Z257" i="12"/>
  <c r="Y257" i="12"/>
  <c r="X257" i="12"/>
  <c r="W257" i="12"/>
  <c r="V257" i="12"/>
  <c r="U257" i="12"/>
  <c r="T257" i="12"/>
  <c r="S257" i="12"/>
  <c r="R257" i="12"/>
  <c r="Q257" i="12"/>
  <c r="P257" i="12"/>
  <c r="O257" i="12"/>
  <c r="N257" i="12"/>
  <c r="M257" i="12"/>
  <c r="L257" i="12"/>
  <c r="K257" i="12"/>
  <c r="J257" i="12"/>
  <c r="E257" i="12"/>
  <c r="E256" i="12"/>
  <c r="E260" i="12" s="1"/>
  <c r="AB255" i="12"/>
  <c r="AA255" i="12"/>
  <c r="Z255" i="12"/>
  <c r="Y255" i="12"/>
  <c r="X255" i="12"/>
  <c r="W255" i="12"/>
  <c r="V255" i="12"/>
  <c r="U255" i="12"/>
  <c r="T255" i="12"/>
  <c r="S255" i="12"/>
  <c r="R255" i="12"/>
  <c r="Q255" i="12"/>
  <c r="P255" i="12"/>
  <c r="O255" i="12"/>
  <c r="N255" i="12"/>
  <c r="M255" i="12"/>
  <c r="L255" i="12"/>
  <c r="K255" i="12"/>
  <c r="J255" i="12"/>
  <c r="AB254" i="12"/>
  <c r="AA254" i="12"/>
  <c r="Z254" i="12"/>
  <c r="Y254" i="12"/>
  <c r="X254" i="12"/>
  <c r="W254" i="12"/>
  <c r="V254" i="12"/>
  <c r="U254" i="12"/>
  <c r="T254" i="12"/>
  <c r="S254" i="12"/>
  <c r="R254" i="12"/>
  <c r="Q254" i="12"/>
  <c r="P254" i="12"/>
  <c r="O254" i="12"/>
  <c r="N254" i="12"/>
  <c r="M254" i="12"/>
  <c r="L254" i="12"/>
  <c r="K254" i="12"/>
  <c r="J254" i="12"/>
  <c r="I254" i="12"/>
  <c r="I255" i="12" s="1"/>
  <c r="AB253" i="12"/>
  <c r="AA253" i="12"/>
  <c r="Z253" i="12"/>
  <c r="Y253" i="12"/>
  <c r="X253" i="12"/>
  <c r="W253" i="12"/>
  <c r="V253" i="12"/>
  <c r="U253" i="12"/>
  <c r="T253" i="12"/>
  <c r="S253" i="12"/>
  <c r="R253" i="12"/>
  <c r="Q253" i="12"/>
  <c r="P253" i="12"/>
  <c r="O253" i="12"/>
  <c r="N253" i="12"/>
  <c r="M253" i="12"/>
  <c r="L253" i="12"/>
  <c r="K253" i="12"/>
  <c r="J253" i="12"/>
  <c r="AB252" i="12"/>
  <c r="AA252" i="12"/>
  <c r="Z252" i="12"/>
  <c r="Y252" i="12"/>
  <c r="X252" i="12"/>
  <c r="W252" i="12"/>
  <c r="V252" i="12"/>
  <c r="U252" i="12"/>
  <c r="T252" i="12"/>
  <c r="S252" i="12"/>
  <c r="R252" i="12"/>
  <c r="Q252" i="12"/>
  <c r="P252" i="12"/>
  <c r="O252" i="12"/>
  <c r="N252" i="12"/>
  <c r="M252" i="12"/>
  <c r="L252" i="12"/>
  <c r="K252" i="12"/>
  <c r="J252" i="12"/>
  <c r="I252" i="12"/>
  <c r="I253" i="12" s="1"/>
  <c r="I246" i="12"/>
  <c r="AB244" i="12"/>
  <c r="AA244" i="12"/>
  <c r="Z244" i="12"/>
  <c r="Y244" i="12"/>
  <c r="X244" i="12"/>
  <c r="W244" i="12"/>
  <c r="V244" i="12"/>
  <c r="U244" i="12"/>
  <c r="T244" i="12"/>
  <c r="S244" i="12"/>
  <c r="R244" i="12"/>
  <c r="Q244" i="12"/>
  <c r="P244" i="12"/>
  <c r="O244" i="12"/>
  <c r="N244" i="12"/>
  <c r="M244" i="12"/>
  <c r="L244" i="12"/>
  <c r="K244" i="12"/>
  <c r="E244" i="12"/>
  <c r="AB242" i="12"/>
  <c r="AA242" i="12"/>
  <c r="Z242" i="12"/>
  <c r="Y242" i="12"/>
  <c r="X242" i="12"/>
  <c r="W242" i="12"/>
  <c r="V242" i="12"/>
  <c r="U242" i="12"/>
  <c r="T242" i="12"/>
  <c r="S242" i="12"/>
  <c r="R242" i="12"/>
  <c r="Q242" i="12"/>
  <c r="P242" i="12"/>
  <c r="O242" i="12"/>
  <c r="N242" i="12"/>
  <c r="M242" i="12"/>
  <c r="L242" i="12"/>
  <c r="K242" i="12"/>
  <c r="AB241" i="12"/>
  <c r="AA241" i="12"/>
  <c r="Z241" i="12"/>
  <c r="Y241" i="12"/>
  <c r="X241" i="12"/>
  <c r="W241" i="12"/>
  <c r="V241" i="12"/>
  <c r="U241" i="12"/>
  <c r="T241" i="12"/>
  <c r="S241" i="12"/>
  <c r="R241" i="12"/>
  <c r="Q241" i="12"/>
  <c r="P241" i="12"/>
  <c r="O241" i="12"/>
  <c r="N241" i="12"/>
  <c r="M241" i="12"/>
  <c r="L241" i="12"/>
  <c r="K241" i="12"/>
  <c r="J241" i="12"/>
  <c r="J242" i="12" s="1"/>
  <c r="I241" i="12"/>
  <c r="I242" i="12" s="1"/>
  <c r="AB240" i="12"/>
  <c r="AA240" i="12"/>
  <c r="Z240" i="12"/>
  <c r="Y240" i="12"/>
  <c r="X240" i="12"/>
  <c r="W240" i="12"/>
  <c r="V240" i="12"/>
  <c r="U240" i="12"/>
  <c r="T240" i="12"/>
  <c r="S240" i="12"/>
  <c r="R240" i="12"/>
  <c r="Q240" i="12"/>
  <c r="P240" i="12"/>
  <c r="O240" i="12"/>
  <c r="N240" i="12"/>
  <c r="M240" i="12"/>
  <c r="L240" i="12"/>
  <c r="K240" i="12"/>
  <c r="AB239" i="12"/>
  <c r="AA239" i="12"/>
  <c r="Z239" i="12"/>
  <c r="Y239" i="12"/>
  <c r="X239" i="12"/>
  <c r="W239" i="12"/>
  <c r="V239" i="12"/>
  <c r="U239" i="12"/>
  <c r="T239" i="12"/>
  <c r="S239" i="12"/>
  <c r="R239" i="12"/>
  <c r="Q239" i="12"/>
  <c r="P239" i="12"/>
  <c r="O239" i="12"/>
  <c r="N239" i="12"/>
  <c r="M239" i="12"/>
  <c r="L239" i="12"/>
  <c r="K239" i="12"/>
  <c r="E239" i="12"/>
  <c r="I239" i="12" s="1"/>
  <c r="I240" i="12" s="1"/>
  <c r="I233" i="12"/>
  <c r="I232" i="12"/>
  <c r="AB231" i="12"/>
  <c r="AA231" i="12"/>
  <c r="Z231" i="12"/>
  <c r="Y231" i="12"/>
  <c r="X231" i="12"/>
  <c r="W231" i="12"/>
  <c r="V231" i="12"/>
  <c r="U231" i="12"/>
  <c r="T231" i="12"/>
  <c r="S231" i="12"/>
  <c r="R231" i="12"/>
  <c r="Q231" i="12"/>
  <c r="P231" i="12"/>
  <c r="O231" i="12"/>
  <c r="N231" i="12"/>
  <c r="M231" i="12"/>
  <c r="L231" i="12"/>
  <c r="E231" i="12"/>
  <c r="J227" i="12"/>
  <c r="E230" i="12"/>
  <c r="E234" i="12" s="1"/>
  <c r="AB229" i="12"/>
  <c r="AA229" i="12"/>
  <c r="Z229" i="12"/>
  <c r="Y229" i="12"/>
  <c r="X229" i="12"/>
  <c r="W229" i="12"/>
  <c r="V229" i="12"/>
  <c r="U229" i="12"/>
  <c r="T229" i="12"/>
  <c r="S229" i="12"/>
  <c r="R229" i="12"/>
  <c r="Q229" i="12"/>
  <c r="P229" i="12"/>
  <c r="O229" i="12"/>
  <c r="N229" i="12"/>
  <c r="M229" i="12"/>
  <c r="L229" i="12"/>
  <c r="AB228" i="12"/>
  <c r="AA228" i="12"/>
  <c r="Z228" i="12"/>
  <c r="Y228" i="12"/>
  <c r="X228" i="12"/>
  <c r="W228" i="12"/>
  <c r="V228" i="12"/>
  <c r="U228" i="12"/>
  <c r="T228" i="12"/>
  <c r="S228" i="12"/>
  <c r="R228" i="12"/>
  <c r="Q228" i="12"/>
  <c r="P228" i="12"/>
  <c r="O228" i="12"/>
  <c r="N228" i="12"/>
  <c r="M228" i="12"/>
  <c r="L228" i="12"/>
  <c r="K228" i="12"/>
  <c r="K229" i="12" s="1"/>
  <c r="J228" i="12"/>
  <c r="J229" i="12" s="1"/>
  <c r="I228" i="12"/>
  <c r="I229" i="12" s="1"/>
  <c r="AB227" i="12"/>
  <c r="AA227" i="12"/>
  <c r="Z227" i="12"/>
  <c r="Y227" i="12"/>
  <c r="X227" i="12"/>
  <c r="W227" i="12"/>
  <c r="V227" i="12"/>
  <c r="U227" i="12"/>
  <c r="T227" i="12"/>
  <c r="S227" i="12"/>
  <c r="R227" i="12"/>
  <c r="Q227" i="12"/>
  <c r="P227" i="12"/>
  <c r="O227" i="12"/>
  <c r="N227" i="12"/>
  <c r="M227" i="12"/>
  <c r="L227" i="12"/>
  <c r="AB226" i="12"/>
  <c r="AA226" i="12"/>
  <c r="Z226" i="12"/>
  <c r="Y226" i="12"/>
  <c r="X226" i="12"/>
  <c r="W226" i="12"/>
  <c r="V226" i="12"/>
  <c r="U226" i="12"/>
  <c r="T226" i="12"/>
  <c r="S226" i="12"/>
  <c r="R226" i="12"/>
  <c r="Q226" i="12"/>
  <c r="P226" i="12"/>
  <c r="O226" i="12"/>
  <c r="N226" i="12"/>
  <c r="M226" i="12"/>
  <c r="L226" i="12"/>
  <c r="K226" i="12"/>
  <c r="K227" i="12" s="1"/>
  <c r="J226" i="12"/>
  <c r="I226" i="12"/>
  <c r="I227" i="12" s="1"/>
  <c r="I220" i="12"/>
  <c r="I219" i="12"/>
  <c r="AB218" i="12"/>
  <c r="AA218" i="12"/>
  <c r="Z218" i="12"/>
  <c r="Y218" i="12"/>
  <c r="X218" i="12"/>
  <c r="W218" i="12"/>
  <c r="V218" i="12"/>
  <c r="U218" i="12"/>
  <c r="T218" i="12"/>
  <c r="S218" i="12"/>
  <c r="R218" i="12"/>
  <c r="Q218" i="12"/>
  <c r="P218" i="12"/>
  <c r="O218" i="12"/>
  <c r="N218" i="12"/>
  <c r="M218" i="12"/>
  <c r="L218" i="12"/>
  <c r="E218" i="12"/>
  <c r="J214" i="12"/>
  <c r="E217" i="12"/>
  <c r="E221" i="12" s="1"/>
  <c r="AB216" i="12"/>
  <c r="AA216" i="12"/>
  <c r="Z216" i="12"/>
  <c r="Y216" i="12"/>
  <c r="X216" i="12"/>
  <c r="W216" i="12"/>
  <c r="V216" i="12"/>
  <c r="U216" i="12"/>
  <c r="T216" i="12"/>
  <c r="S216" i="12"/>
  <c r="R216" i="12"/>
  <c r="Q216" i="12"/>
  <c r="P216" i="12"/>
  <c r="O216" i="12"/>
  <c r="N216" i="12"/>
  <c r="M216" i="12"/>
  <c r="L216" i="12"/>
  <c r="AB215" i="12"/>
  <c r="AA215" i="12"/>
  <c r="Z215" i="12"/>
  <c r="Y215" i="12"/>
  <c r="X215" i="12"/>
  <c r="W215" i="12"/>
  <c r="V215" i="12"/>
  <c r="U215" i="12"/>
  <c r="T215" i="12"/>
  <c r="S215" i="12"/>
  <c r="R215" i="12"/>
  <c r="Q215" i="12"/>
  <c r="P215" i="12"/>
  <c r="O215" i="12"/>
  <c r="N215" i="12"/>
  <c r="M215" i="12"/>
  <c r="L215" i="12"/>
  <c r="K215" i="12"/>
  <c r="K216" i="12" s="1"/>
  <c r="J215" i="12"/>
  <c r="J216" i="12" s="1"/>
  <c r="I215" i="12"/>
  <c r="I216" i="12" s="1"/>
  <c r="AB214" i="12"/>
  <c r="AA214" i="12"/>
  <c r="Z214" i="12"/>
  <c r="Y214" i="12"/>
  <c r="X214" i="12"/>
  <c r="W214" i="12"/>
  <c r="V214" i="12"/>
  <c r="U214" i="12"/>
  <c r="T214" i="12"/>
  <c r="S214" i="12"/>
  <c r="R214" i="12"/>
  <c r="Q214" i="12"/>
  <c r="P214" i="12"/>
  <c r="O214" i="12"/>
  <c r="N214" i="12"/>
  <c r="M214" i="12"/>
  <c r="L214" i="12"/>
  <c r="AB213" i="12"/>
  <c r="AA213" i="12"/>
  <c r="Z213" i="12"/>
  <c r="Y213" i="12"/>
  <c r="X213" i="12"/>
  <c r="W213" i="12"/>
  <c r="V213" i="12"/>
  <c r="U213" i="12"/>
  <c r="T213" i="12"/>
  <c r="S213" i="12"/>
  <c r="R213" i="12"/>
  <c r="Q213" i="12"/>
  <c r="P213" i="12"/>
  <c r="O213" i="12"/>
  <c r="N213" i="12"/>
  <c r="M213" i="12"/>
  <c r="L213" i="12"/>
  <c r="K213" i="12"/>
  <c r="K214" i="12" s="1"/>
  <c r="J213" i="12"/>
  <c r="I213" i="12"/>
  <c r="I214" i="12" s="1"/>
  <c r="I207" i="12"/>
  <c r="I206" i="12"/>
  <c r="AB205" i="12"/>
  <c r="AA205" i="12"/>
  <c r="Z205" i="12"/>
  <c r="Y205" i="12"/>
  <c r="X205" i="12"/>
  <c r="W205" i="12"/>
  <c r="V205" i="12"/>
  <c r="U205" i="12"/>
  <c r="T205" i="12"/>
  <c r="S205" i="12"/>
  <c r="R205" i="12"/>
  <c r="Q205" i="12"/>
  <c r="P205" i="12"/>
  <c r="O205" i="12"/>
  <c r="N205" i="12"/>
  <c r="M205" i="12"/>
  <c r="L205" i="12"/>
  <c r="E205" i="12"/>
  <c r="E204" i="12"/>
  <c r="E208" i="12" s="1"/>
  <c r="AB203" i="12"/>
  <c r="AA203" i="12"/>
  <c r="Z203" i="12"/>
  <c r="Y203" i="12"/>
  <c r="X203" i="12"/>
  <c r="W203" i="12"/>
  <c r="V203" i="12"/>
  <c r="U203" i="12"/>
  <c r="T203" i="12"/>
  <c r="S203" i="12"/>
  <c r="R203" i="12"/>
  <c r="Q203" i="12"/>
  <c r="P203" i="12"/>
  <c r="O203" i="12"/>
  <c r="N203" i="12"/>
  <c r="M203" i="12"/>
  <c r="L203" i="12"/>
  <c r="AB202" i="12"/>
  <c r="AA202" i="12"/>
  <c r="Z202" i="12"/>
  <c r="Y202" i="12"/>
  <c r="X202" i="12"/>
  <c r="W202" i="12"/>
  <c r="V202" i="12"/>
  <c r="U202" i="12"/>
  <c r="T202" i="12"/>
  <c r="S202" i="12"/>
  <c r="R202" i="12"/>
  <c r="Q202" i="12"/>
  <c r="P202" i="12"/>
  <c r="O202" i="12"/>
  <c r="N202" i="12"/>
  <c r="M202" i="12"/>
  <c r="L202" i="12"/>
  <c r="K202" i="12"/>
  <c r="K203" i="12" s="1"/>
  <c r="J202" i="12"/>
  <c r="J203" i="12" s="1"/>
  <c r="I202" i="12"/>
  <c r="I203" i="12" s="1"/>
  <c r="AB201" i="12"/>
  <c r="AA201" i="12"/>
  <c r="Z201" i="12"/>
  <c r="Y201" i="12"/>
  <c r="X201" i="12"/>
  <c r="W201" i="12"/>
  <c r="V201" i="12"/>
  <c r="U201" i="12"/>
  <c r="T201" i="12"/>
  <c r="S201" i="12"/>
  <c r="R201" i="12"/>
  <c r="Q201" i="12"/>
  <c r="P201" i="12"/>
  <c r="O201" i="12"/>
  <c r="N201" i="12"/>
  <c r="M201" i="12"/>
  <c r="L201" i="12"/>
  <c r="AB200" i="12"/>
  <c r="AA200" i="12"/>
  <c r="Z200" i="12"/>
  <c r="Y200" i="12"/>
  <c r="X200" i="12"/>
  <c r="W200" i="12"/>
  <c r="V200" i="12"/>
  <c r="U200" i="12"/>
  <c r="T200" i="12"/>
  <c r="S200" i="12"/>
  <c r="R200" i="12"/>
  <c r="Q200" i="12"/>
  <c r="P200" i="12"/>
  <c r="O200" i="12"/>
  <c r="N200" i="12"/>
  <c r="M200" i="12"/>
  <c r="L200" i="12"/>
  <c r="K200" i="12"/>
  <c r="K201" i="12" s="1"/>
  <c r="J200" i="12"/>
  <c r="J201" i="12" s="1"/>
  <c r="I200" i="12"/>
  <c r="I201" i="12" s="1"/>
  <c r="I194" i="12"/>
  <c r="I193" i="12"/>
  <c r="AB192" i="12"/>
  <c r="AA192" i="12"/>
  <c r="Z192" i="12"/>
  <c r="Y192" i="12"/>
  <c r="X192" i="12"/>
  <c r="W192" i="12"/>
  <c r="V192" i="12"/>
  <c r="U192" i="12"/>
  <c r="T192" i="12"/>
  <c r="S192" i="12"/>
  <c r="R192" i="12"/>
  <c r="Q192" i="12"/>
  <c r="P192" i="12"/>
  <c r="O192" i="12"/>
  <c r="N192" i="12"/>
  <c r="M192" i="12"/>
  <c r="L192" i="12"/>
  <c r="E192" i="12"/>
  <c r="E191" i="12"/>
  <c r="E195" i="12" s="1"/>
  <c r="AB190" i="12"/>
  <c r="AA190" i="12"/>
  <c r="Z190" i="12"/>
  <c r="Y190" i="12"/>
  <c r="X190" i="12"/>
  <c r="W190" i="12"/>
  <c r="V190" i="12"/>
  <c r="U190" i="12"/>
  <c r="T190" i="12"/>
  <c r="S190" i="12"/>
  <c r="R190" i="12"/>
  <c r="Q190" i="12"/>
  <c r="P190" i="12"/>
  <c r="O190" i="12"/>
  <c r="N190" i="12"/>
  <c r="M190" i="12"/>
  <c r="L190" i="12"/>
  <c r="AB189" i="12"/>
  <c r="AA189" i="12"/>
  <c r="Z189" i="12"/>
  <c r="Y189" i="12"/>
  <c r="X189" i="12"/>
  <c r="W189" i="12"/>
  <c r="V189" i="12"/>
  <c r="U189" i="12"/>
  <c r="T189" i="12"/>
  <c r="S189" i="12"/>
  <c r="R189" i="12"/>
  <c r="Q189" i="12"/>
  <c r="P189" i="12"/>
  <c r="O189" i="12"/>
  <c r="N189" i="12"/>
  <c r="M189" i="12"/>
  <c r="L189" i="12"/>
  <c r="K189" i="12"/>
  <c r="K190" i="12" s="1"/>
  <c r="J189" i="12"/>
  <c r="J190" i="12" s="1"/>
  <c r="I189" i="12"/>
  <c r="I190" i="12" s="1"/>
  <c r="AB188" i="12"/>
  <c r="AA188" i="12"/>
  <c r="Z188" i="12"/>
  <c r="Y188" i="12"/>
  <c r="X188" i="12"/>
  <c r="W188" i="12"/>
  <c r="V188" i="12"/>
  <c r="U188" i="12"/>
  <c r="T188" i="12"/>
  <c r="S188" i="12"/>
  <c r="R188" i="12"/>
  <c r="Q188" i="12"/>
  <c r="P188" i="12"/>
  <c r="O188" i="12"/>
  <c r="N188" i="12"/>
  <c r="M188" i="12"/>
  <c r="L188" i="12"/>
  <c r="AB187" i="12"/>
  <c r="AA187" i="12"/>
  <c r="Z187" i="12"/>
  <c r="Y187" i="12"/>
  <c r="X187" i="12"/>
  <c r="W187" i="12"/>
  <c r="V187" i="12"/>
  <c r="U187" i="12"/>
  <c r="T187" i="12"/>
  <c r="S187" i="12"/>
  <c r="R187" i="12"/>
  <c r="Q187" i="12"/>
  <c r="P187" i="12"/>
  <c r="O187" i="12"/>
  <c r="N187" i="12"/>
  <c r="M187" i="12"/>
  <c r="L187" i="12"/>
  <c r="K187" i="12"/>
  <c r="K188" i="12" s="1"/>
  <c r="J187" i="12"/>
  <c r="J188" i="12" s="1"/>
  <c r="I187" i="12"/>
  <c r="I188" i="12" s="1"/>
  <c r="I181" i="12"/>
  <c r="I180" i="12"/>
  <c r="AB179" i="12"/>
  <c r="AA179" i="12"/>
  <c r="Z179" i="12"/>
  <c r="Y179" i="12"/>
  <c r="X179" i="12"/>
  <c r="W179" i="12"/>
  <c r="V179" i="12"/>
  <c r="U179" i="12"/>
  <c r="T179" i="12"/>
  <c r="S179" i="12"/>
  <c r="R179" i="12"/>
  <c r="Q179" i="12"/>
  <c r="P179" i="12"/>
  <c r="O179" i="12"/>
  <c r="N179" i="12"/>
  <c r="M179" i="12"/>
  <c r="L179" i="12"/>
  <c r="E179" i="12"/>
  <c r="E178" i="12"/>
  <c r="E182" i="12" s="1"/>
  <c r="AB177" i="12"/>
  <c r="AA177" i="12"/>
  <c r="Z177" i="12"/>
  <c r="Y177" i="12"/>
  <c r="X177" i="12"/>
  <c r="W177" i="12"/>
  <c r="V177" i="12"/>
  <c r="U177" i="12"/>
  <c r="T177" i="12"/>
  <c r="S177" i="12"/>
  <c r="R177" i="12"/>
  <c r="Q177" i="12"/>
  <c r="P177" i="12"/>
  <c r="O177" i="12"/>
  <c r="N177" i="12"/>
  <c r="M177" i="12"/>
  <c r="L177" i="12"/>
  <c r="AB176" i="12"/>
  <c r="AA176" i="12"/>
  <c r="Z176" i="12"/>
  <c r="Y176" i="12"/>
  <c r="X176" i="12"/>
  <c r="W176" i="12"/>
  <c r="V176" i="12"/>
  <c r="U176" i="12"/>
  <c r="T176" i="12"/>
  <c r="S176" i="12"/>
  <c r="R176" i="12"/>
  <c r="Q176" i="12"/>
  <c r="P176" i="12"/>
  <c r="O176" i="12"/>
  <c r="N176" i="12"/>
  <c r="M176" i="12"/>
  <c r="L176" i="12"/>
  <c r="K176" i="12"/>
  <c r="K177" i="12" s="1"/>
  <c r="J176" i="12"/>
  <c r="J177" i="12" s="1"/>
  <c r="I176" i="12"/>
  <c r="I177" i="12" s="1"/>
  <c r="AB175" i="12"/>
  <c r="AA175" i="12"/>
  <c r="Z175" i="12"/>
  <c r="Y175" i="12"/>
  <c r="X175" i="12"/>
  <c r="W175" i="12"/>
  <c r="V175" i="12"/>
  <c r="U175" i="12"/>
  <c r="T175" i="12"/>
  <c r="S175" i="12"/>
  <c r="R175" i="12"/>
  <c r="Q175" i="12"/>
  <c r="P175" i="12"/>
  <c r="O175" i="12"/>
  <c r="N175" i="12"/>
  <c r="M175" i="12"/>
  <c r="L175" i="12"/>
  <c r="AB174" i="12"/>
  <c r="AA174" i="12"/>
  <c r="Z174" i="12"/>
  <c r="Y174" i="12"/>
  <c r="X174" i="12"/>
  <c r="W174" i="12"/>
  <c r="V174" i="12"/>
  <c r="U174" i="12"/>
  <c r="T174" i="12"/>
  <c r="S174" i="12"/>
  <c r="R174" i="12"/>
  <c r="Q174" i="12"/>
  <c r="P174" i="12"/>
  <c r="O174" i="12"/>
  <c r="N174" i="12"/>
  <c r="M174" i="12"/>
  <c r="L174" i="12"/>
  <c r="K174" i="12"/>
  <c r="K175" i="12" s="1"/>
  <c r="J174" i="12"/>
  <c r="J175" i="12" s="1"/>
  <c r="I174" i="12"/>
  <c r="I175" i="12" s="1"/>
  <c r="I168" i="12"/>
  <c r="AB166" i="12"/>
  <c r="AA166" i="12"/>
  <c r="Z166" i="12"/>
  <c r="Y166" i="12"/>
  <c r="X166" i="12"/>
  <c r="W166" i="12"/>
  <c r="V166" i="12"/>
  <c r="U166" i="12"/>
  <c r="T166" i="12"/>
  <c r="S166" i="12"/>
  <c r="R166" i="12"/>
  <c r="Q166" i="12"/>
  <c r="E166" i="12"/>
  <c r="AB164" i="12"/>
  <c r="AA164" i="12"/>
  <c r="Z164" i="12"/>
  <c r="Y164" i="12"/>
  <c r="X164" i="12"/>
  <c r="W164" i="12"/>
  <c r="V164" i="12"/>
  <c r="U164" i="12"/>
  <c r="T164" i="12"/>
  <c r="S164" i="12"/>
  <c r="R164" i="12"/>
  <c r="Q164" i="12"/>
  <c r="AB163" i="12"/>
  <c r="AA163" i="12"/>
  <c r="Z163" i="12"/>
  <c r="Y163" i="12"/>
  <c r="X163" i="12"/>
  <c r="W163" i="12"/>
  <c r="V163" i="12"/>
  <c r="U163" i="12"/>
  <c r="T163" i="12"/>
  <c r="S163" i="12"/>
  <c r="R163" i="12"/>
  <c r="Q163" i="12"/>
  <c r="P163" i="12"/>
  <c r="P164" i="12" s="1"/>
  <c r="O163" i="12"/>
  <c r="O164" i="12" s="1"/>
  <c r="N163" i="12"/>
  <c r="N164" i="12" s="1"/>
  <c r="M163" i="12"/>
  <c r="M164" i="12" s="1"/>
  <c r="L163" i="12"/>
  <c r="L164" i="12" s="1"/>
  <c r="K163" i="12"/>
  <c r="K164" i="12" s="1"/>
  <c r="J163" i="12"/>
  <c r="J164" i="12" s="1"/>
  <c r="I163" i="12"/>
  <c r="I164" i="12" s="1"/>
  <c r="AB162" i="12"/>
  <c r="AA162" i="12"/>
  <c r="Z162" i="12"/>
  <c r="Y162" i="12"/>
  <c r="X162" i="12"/>
  <c r="W162" i="12"/>
  <c r="V162" i="12"/>
  <c r="U162" i="12"/>
  <c r="T162" i="12"/>
  <c r="S162" i="12"/>
  <c r="R162" i="12"/>
  <c r="Q162" i="12"/>
  <c r="AB161" i="12"/>
  <c r="AA161" i="12"/>
  <c r="Z161" i="12"/>
  <c r="Y161" i="12"/>
  <c r="X161" i="12"/>
  <c r="W161" i="12"/>
  <c r="V161" i="12"/>
  <c r="U161" i="12"/>
  <c r="T161" i="12"/>
  <c r="S161" i="12"/>
  <c r="R161" i="12"/>
  <c r="Q161" i="12"/>
  <c r="E161" i="12"/>
  <c r="P160" i="12"/>
  <c r="O160" i="12"/>
  <c r="N160" i="12"/>
  <c r="M160" i="12"/>
  <c r="L160" i="12"/>
  <c r="K160" i="12"/>
  <c r="J160" i="12"/>
  <c r="I160" i="12"/>
  <c r="I155" i="12"/>
  <c r="AB153" i="12"/>
  <c r="AA153" i="12"/>
  <c r="Z153" i="12"/>
  <c r="Y153" i="12"/>
  <c r="X153" i="12"/>
  <c r="W153" i="12"/>
  <c r="V153" i="12"/>
  <c r="U153" i="12"/>
  <c r="T153" i="12"/>
  <c r="S153" i="12"/>
  <c r="R153" i="12"/>
  <c r="Q153" i="12"/>
  <c r="E153" i="12"/>
  <c r="AB151" i="12"/>
  <c r="AA151" i="12"/>
  <c r="Z151" i="12"/>
  <c r="Y151" i="12"/>
  <c r="X151" i="12"/>
  <c r="W151" i="12"/>
  <c r="V151" i="12"/>
  <c r="U151" i="12"/>
  <c r="T151" i="12"/>
  <c r="S151" i="12"/>
  <c r="R151" i="12"/>
  <c r="Q151" i="12"/>
  <c r="AB150" i="12"/>
  <c r="AA150" i="12"/>
  <c r="Z150" i="12"/>
  <c r="Y150" i="12"/>
  <c r="X150" i="12"/>
  <c r="W150" i="12"/>
  <c r="V150" i="12"/>
  <c r="U150" i="12"/>
  <c r="T150" i="12"/>
  <c r="S150" i="12"/>
  <c r="R150" i="12"/>
  <c r="Q150" i="12"/>
  <c r="P150" i="12"/>
  <c r="P151" i="12" s="1"/>
  <c r="O150" i="12"/>
  <c r="O151" i="12" s="1"/>
  <c r="N150" i="12"/>
  <c r="N151" i="12" s="1"/>
  <c r="M150" i="12"/>
  <c r="M151" i="12" s="1"/>
  <c r="L150" i="12"/>
  <c r="L151" i="12" s="1"/>
  <c r="K150" i="12"/>
  <c r="K151" i="12" s="1"/>
  <c r="J150" i="12"/>
  <c r="J151" i="12" s="1"/>
  <c r="I150" i="12"/>
  <c r="I151" i="12" s="1"/>
  <c r="AB149" i="12"/>
  <c r="AA149" i="12"/>
  <c r="Z149" i="12"/>
  <c r="Y149" i="12"/>
  <c r="X149" i="12"/>
  <c r="W149" i="12"/>
  <c r="V149" i="12"/>
  <c r="U149" i="12"/>
  <c r="T149" i="12"/>
  <c r="S149" i="12"/>
  <c r="R149" i="12"/>
  <c r="Q149" i="12"/>
  <c r="AB148" i="12"/>
  <c r="AA148" i="12"/>
  <c r="Z148" i="12"/>
  <c r="Y148" i="12"/>
  <c r="X148" i="12"/>
  <c r="W148" i="12"/>
  <c r="V148" i="12"/>
  <c r="U148" i="12"/>
  <c r="T148" i="12"/>
  <c r="S148" i="12"/>
  <c r="R148" i="12"/>
  <c r="Q148" i="12"/>
  <c r="E148" i="12"/>
  <c r="I154" i="12" s="1"/>
  <c r="P147" i="12"/>
  <c r="O147" i="12"/>
  <c r="N147" i="12"/>
  <c r="M147" i="12"/>
  <c r="L147" i="12"/>
  <c r="K147" i="12"/>
  <c r="J147" i="12"/>
  <c r="I147" i="12"/>
  <c r="I142" i="12"/>
  <c r="AB140" i="12"/>
  <c r="AA140" i="12"/>
  <c r="Z140" i="12"/>
  <c r="Y140" i="12"/>
  <c r="X140" i="12"/>
  <c r="W140" i="12"/>
  <c r="V140" i="12"/>
  <c r="U140" i="12"/>
  <c r="T140" i="12"/>
  <c r="S140" i="12"/>
  <c r="R140" i="12"/>
  <c r="Q140" i="12"/>
  <c r="P140" i="12"/>
  <c r="E140" i="12"/>
  <c r="AB138" i="12"/>
  <c r="AA138" i="12"/>
  <c r="Z138" i="12"/>
  <c r="Y138" i="12"/>
  <c r="X138" i="12"/>
  <c r="W138" i="12"/>
  <c r="V138" i="12"/>
  <c r="U138" i="12"/>
  <c r="T138" i="12"/>
  <c r="S138" i="12"/>
  <c r="R138" i="12"/>
  <c r="Q138" i="12"/>
  <c r="P138" i="12"/>
  <c r="AB137" i="12"/>
  <c r="AA137" i="12"/>
  <c r="Z137" i="12"/>
  <c r="Y137" i="12"/>
  <c r="X137" i="12"/>
  <c r="W137" i="12"/>
  <c r="V137" i="12"/>
  <c r="U137" i="12"/>
  <c r="T137" i="12"/>
  <c r="S137" i="12"/>
  <c r="R137" i="12"/>
  <c r="Q137" i="12"/>
  <c r="P137" i="12"/>
  <c r="O137" i="12"/>
  <c r="O138" i="12" s="1"/>
  <c r="N137" i="12"/>
  <c r="N138" i="12" s="1"/>
  <c r="M137" i="12"/>
  <c r="M138" i="12" s="1"/>
  <c r="L137" i="12"/>
  <c r="L138" i="12" s="1"/>
  <c r="K137" i="12"/>
  <c r="K138" i="12" s="1"/>
  <c r="J137" i="12"/>
  <c r="J138" i="12" s="1"/>
  <c r="I137" i="12"/>
  <c r="I138" i="12" s="1"/>
  <c r="AB136" i="12"/>
  <c r="AA136" i="12"/>
  <c r="Z136" i="12"/>
  <c r="Y136" i="12"/>
  <c r="X136" i="12"/>
  <c r="W136" i="12"/>
  <c r="V136" i="12"/>
  <c r="U136" i="12"/>
  <c r="T136" i="12"/>
  <c r="S136" i="12"/>
  <c r="R136" i="12"/>
  <c r="Q136" i="12"/>
  <c r="P136" i="12"/>
  <c r="AB135" i="12"/>
  <c r="AA135" i="12"/>
  <c r="Z135" i="12"/>
  <c r="Y135" i="12"/>
  <c r="X135" i="12"/>
  <c r="W135" i="12"/>
  <c r="V135" i="12"/>
  <c r="U135" i="12"/>
  <c r="T135" i="12"/>
  <c r="S135" i="12"/>
  <c r="R135" i="12"/>
  <c r="Q135" i="12"/>
  <c r="P135" i="12"/>
  <c r="E135" i="12"/>
  <c r="I141" i="12" s="1"/>
  <c r="I129" i="12"/>
  <c r="I128" i="12"/>
  <c r="AB127" i="12"/>
  <c r="AA127" i="12"/>
  <c r="Z127" i="12"/>
  <c r="Y127" i="12"/>
  <c r="X127" i="12"/>
  <c r="W127" i="12"/>
  <c r="V127" i="12"/>
  <c r="U127" i="12"/>
  <c r="T127" i="12"/>
  <c r="S127" i="12"/>
  <c r="R127" i="12"/>
  <c r="E127" i="12"/>
  <c r="P123" i="12"/>
  <c r="E126" i="12"/>
  <c r="E130" i="12" s="1"/>
  <c r="AB125" i="12"/>
  <c r="AA125" i="12"/>
  <c r="Z125" i="12"/>
  <c r="Y125" i="12"/>
  <c r="X125" i="12"/>
  <c r="W125" i="12"/>
  <c r="V125" i="12"/>
  <c r="U125" i="12"/>
  <c r="T125" i="12"/>
  <c r="S125" i="12"/>
  <c r="R125" i="12"/>
  <c r="AB124" i="12"/>
  <c r="AA124" i="12"/>
  <c r="Z124" i="12"/>
  <c r="Y124" i="12"/>
  <c r="X124" i="12"/>
  <c r="W124" i="12"/>
  <c r="V124" i="12"/>
  <c r="U124" i="12"/>
  <c r="T124" i="12"/>
  <c r="S124" i="12"/>
  <c r="R124" i="12"/>
  <c r="Q124" i="12"/>
  <c r="Q125" i="12" s="1"/>
  <c r="P124" i="12"/>
  <c r="P125" i="12" s="1"/>
  <c r="O124" i="12"/>
  <c r="O125" i="12" s="1"/>
  <c r="N124" i="12"/>
  <c r="N125" i="12" s="1"/>
  <c r="M124" i="12"/>
  <c r="M125" i="12" s="1"/>
  <c r="L124" i="12"/>
  <c r="L125" i="12" s="1"/>
  <c r="K124" i="12"/>
  <c r="K125" i="12" s="1"/>
  <c r="J124" i="12"/>
  <c r="J125" i="12" s="1"/>
  <c r="I124" i="12"/>
  <c r="I125" i="12" s="1"/>
  <c r="AB123" i="12"/>
  <c r="AA123" i="12"/>
  <c r="Z123" i="12"/>
  <c r="Y123" i="12"/>
  <c r="X123" i="12"/>
  <c r="W123" i="12"/>
  <c r="V123" i="12"/>
  <c r="U123" i="12"/>
  <c r="T123" i="12"/>
  <c r="S123" i="12"/>
  <c r="R123" i="12"/>
  <c r="AB122" i="12"/>
  <c r="AA122" i="12"/>
  <c r="Z122" i="12"/>
  <c r="Y122" i="12"/>
  <c r="X122" i="12"/>
  <c r="W122" i="12"/>
  <c r="V122" i="12"/>
  <c r="U122" i="12"/>
  <c r="T122" i="12"/>
  <c r="S122" i="12"/>
  <c r="R122" i="12"/>
  <c r="Q122" i="12"/>
  <c r="Q123" i="12" s="1"/>
  <c r="P122" i="12"/>
  <c r="O122" i="12"/>
  <c r="O123" i="12" s="1"/>
  <c r="N122" i="12"/>
  <c r="N123" i="12" s="1"/>
  <c r="M122" i="12"/>
  <c r="M123" i="12" s="1"/>
  <c r="L122" i="12"/>
  <c r="L123" i="12" s="1"/>
  <c r="K122" i="12"/>
  <c r="K123" i="12" s="1"/>
  <c r="J122" i="12"/>
  <c r="J123" i="12" s="1"/>
  <c r="I122" i="12"/>
  <c r="I123" i="12" s="1"/>
  <c r="I116" i="12"/>
  <c r="AB114" i="12"/>
  <c r="AA114" i="12"/>
  <c r="Z114" i="12"/>
  <c r="Y114" i="12"/>
  <c r="X114" i="12"/>
  <c r="W114" i="12"/>
  <c r="V114" i="12"/>
  <c r="U114" i="12"/>
  <c r="T114" i="12"/>
  <c r="S114" i="12"/>
  <c r="R114" i="12"/>
  <c r="Q114" i="12"/>
  <c r="P114" i="12"/>
  <c r="O114" i="12"/>
  <c r="N114" i="12"/>
  <c r="M114" i="12"/>
  <c r="L114" i="12"/>
  <c r="E114" i="12"/>
  <c r="AB112" i="12"/>
  <c r="AA112" i="12"/>
  <c r="Z112" i="12"/>
  <c r="Y112" i="12"/>
  <c r="X112" i="12"/>
  <c r="W112" i="12"/>
  <c r="V112" i="12"/>
  <c r="U112" i="12"/>
  <c r="T112" i="12"/>
  <c r="S112" i="12"/>
  <c r="R112" i="12"/>
  <c r="Q112" i="12"/>
  <c r="P112" i="12"/>
  <c r="O112" i="12"/>
  <c r="N112" i="12"/>
  <c r="M112" i="12"/>
  <c r="L112" i="12"/>
  <c r="AB111" i="12"/>
  <c r="AA111" i="12"/>
  <c r="Z111" i="12"/>
  <c r="Y111" i="12"/>
  <c r="X111" i="12"/>
  <c r="W111" i="12"/>
  <c r="V111" i="12"/>
  <c r="U111" i="12"/>
  <c r="T111" i="12"/>
  <c r="S111" i="12"/>
  <c r="R111" i="12"/>
  <c r="Q111" i="12"/>
  <c r="P111" i="12"/>
  <c r="O111" i="12"/>
  <c r="N111" i="12"/>
  <c r="M111" i="12"/>
  <c r="L111" i="12"/>
  <c r="K111" i="12"/>
  <c r="K112" i="12" s="1"/>
  <c r="J111" i="12"/>
  <c r="J112" i="12" s="1"/>
  <c r="I111" i="12"/>
  <c r="I112" i="12" s="1"/>
  <c r="AB110" i="12"/>
  <c r="AA110" i="12"/>
  <c r="Z110" i="12"/>
  <c r="Y110" i="12"/>
  <c r="X110" i="12"/>
  <c r="W110" i="12"/>
  <c r="V110" i="12"/>
  <c r="U110" i="12"/>
  <c r="T110" i="12"/>
  <c r="S110" i="12"/>
  <c r="R110" i="12"/>
  <c r="Q110" i="12"/>
  <c r="P110" i="12"/>
  <c r="O110" i="12"/>
  <c r="N110" i="12"/>
  <c r="M110" i="12"/>
  <c r="L110" i="12"/>
  <c r="AB109" i="12"/>
  <c r="AA109" i="12"/>
  <c r="Z109" i="12"/>
  <c r="Y109" i="12"/>
  <c r="X109" i="12"/>
  <c r="W109" i="12"/>
  <c r="V109" i="12"/>
  <c r="U109" i="12"/>
  <c r="T109" i="12"/>
  <c r="S109" i="12"/>
  <c r="R109" i="12"/>
  <c r="Q109" i="12"/>
  <c r="P109" i="12"/>
  <c r="O109" i="12"/>
  <c r="N109" i="12"/>
  <c r="M109" i="12"/>
  <c r="L109" i="12"/>
  <c r="E109" i="12"/>
  <c r="I103" i="12"/>
  <c r="AB101" i="12"/>
  <c r="AA101" i="12"/>
  <c r="Z101" i="12"/>
  <c r="Y101" i="12"/>
  <c r="X101" i="12"/>
  <c r="W101" i="12"/>
  <c r="V101" i="12"/>
  <c r="U101" i="12"/>
  <c r="T101" i="12"/>
  <c r="S101" i="12"/>
  <c r="R101" i="12"/>
  <c r="Q101" i="12"/>
  <c r="P101" i="12"/>
  <c r="O101" i="12"/>
  <c r="N101" i="12"/>
  <c r="M101" i="12"/>
  <c r="L101" i="12"/>
  <c r="E101" i="12"/>
  <c r="AB99" i="12"/>
  <c r="AA99" i="12"/>
  <c r="Z99" i="12"/>
  <c r="Y99" i="12"/>
  <c r="X99" i="12"/>
  <c r="W99" i="12"/>
  <c r="V99" i="12"/>
  <c r="U99" i="12"/>
  <c r="T99" i="12"/>
  <c r="S99" i="12"/>
  <c r="R99" i="12"/>
  <c r="Q99" i="12"/>
  <c r="P99" i="12"/>
  <c r="O99" i="12"/>
  <c r="N99" i="12"/>
  <c r="M99" i="12"/>
  <c r="L99" i="12"/>
  <c r="AB98" i="12"/>
  <c r="AA98" i="12"/>
  <c r="Z98" i="12"/>
  <c r="Y98" i="12"/>
  <c r="X98" i="12"/>
  <c r="W98" i="12"/>
  <c r="V98" i="12"/>
  <c r="U98" i="12"/>
  <c r="T98" i="12"/>
  <c r="S98" i="12"/>
  <c r="R98" i="12"/>
  <c r="Q98" i="12"/>
  <c r="P98" i="12"/>
  <c r="O98" i="12"/>
  <c r="N98" i="12"/>
  <c r="M98" i="12"/>
  <c r="L98" i="12"/>
  <c r="K98" i="12"/>
  <c r="K99" i="12" s="1"/>
  <c r="J98" i="12"/>
  <c r="J99" i="12" s="1"/>
  <c r="I98" i="12"/>
  <c r="I99" i="12" s="1"/>
  <c r="AB97" i="12"/>
  <c r="AA97" i="12"/>
  <c r="Z97" i="12"/>
  <c r="Y97" i="12"/>
  <c r="X97" i="12"/>
  <c r="W97" i="12"/>
  <c r="V97" i="12"/>
  <c r="U97" i="12"/>
  <c r="T97" i="12"/>
  <c r="S97" i="12"/>
  <c r="R97" i="12"/>
  <c r="Q97" i="12"/>
  <c r="P97" i="12"/>
  <c r="O97" i="12"/>
  <c r="N97" i="12"/>
  <c r="M97" i="12"/>
  <c r="L97" i="12"/>
  <c r="AB96" i="12"/>
  <c r="AA96" i="12"/>
  <c r="Z96" i="12"/>
  <c r="Y96" i="12"/>
  <c r="X96" i="12"/>
  <c r="W96" i="12"/>
  <c r="V96" i="12"/>
  <c r="U96" i="12"/>
  <c r="T96" i="12"/>
  <c r="S96" i="12"/>
  <c r="R96" i="12"/>
  <c r="Q96" i="12"/>
  <c r="P96" i="12"/>
  <c r="O96" i="12"/>
  <c r="N96" i="12"/>
  <c r="M96" i="12"/>
  <c r="L96" i="12"/>
  <c r="I90" i="12"/>
  <c r="AB88" i="12"/>
  <c r="AA88" i="12"/>
  <c r="Z88" i="12"/>
  <c r="Y88" i="12"/>
  <c r="X88" i="12"/>
  <c r="W88" i="12"/>
  <c r="V88" i="12"/>
  <c r="U88" i="12"/>
  <c r="T88" i="12"/>
  <c r="S88" i="12"/>
  <c r="R88" i="12"/>
  <c r="Q88" i="12"/>
  <c r="P88" i="12"/>
  <c r="O88" i="12"/>
  <c r="N88" i="12"/>
  <c r="M88" i="12"/>
  <c r="E88" i="12"/>
  <c r="AB86" i="12"/>
  <c r="AA86" i="12"/>
  <c r="Z86" i="12"/>
  <c r="Y86" i="12"/>
  <c r="X86" i="12"/>
  <c r="W86" i="12"/>
  <c r="V86" i="12"/>
  <c r="U86" i="12"/>
  <c r="T86" i="12"/>
  <c r="S86" i="12"/>
  <c r="R86" i="12"/>
  <c r="Q86" i="12"/>
  <c r="P86" i="12"/>
  <c r="O86" i="12"/>
  <c r="N86" i="12"/>
  <c r="M86" i="12"/>
  <c r="AB85" i="12"/>
  <c r="AA85" i="12"/>
  <c r="Z85" i="12"/>
  <c r="Y85" i="12"/>
  <c r="X85" i="12"/>
  <c r="W85" i="12"/>
  <c r="V85" i="12"/>
  <c r="U85" i="12"/>
  <c r="T85" i="12"/>
  <c r="S85" i="12"/>
  <c r="R85" i="12"/>
  <c r="Q85" i="12"/>
  <c r="P85" i="12"/>
  <c r="O85" i="12"/>
  <c r="N85" i="12"/>
  <c r="M85" i="12"/>
  <c r="L85" i="12"/>
  <c r="L86" i="12" s="1"/>
  <c r="K85" i="12"/>
  <c r="K86" i="12" s="1"/>
  <c r="J85" i="12"/>
  <c r="J86" i="12" s="1"/>
  <c r="I85" i="12"/>
  <c r="I86" i="12" s="1"/>
  <c r="AB84" i="12"/>
  <c r="AA84" i="12"/>
  <c r="Z84" i="12"/>
  <c r="Y84" i="12"/>
  <c r="X84" i="12"/>
  <c r="W84" i="12"/>
  <c r="V84" i="12"/>
  <c r="U84" i="12"/>
  <c r="T84" i="12"/>
  <c r="S84" i="12"/>
  <c r="R84" i="12"/>
  <c r="Q84" i="12"/>
  <c r="P84" i="12"/>
  <c r="O84" i="12"/>
  <c r="N84" i="12"/>
  <c r="M84" i="12"/>
  <c r="AB83" i="12"/>
  <c r="AA83" i="12"/>
  <c r="Z83" i="12"/>
  <c r="Y83" i="12"/>
  <c r="X83" i="12"/>
  <c r="W83" i="12"/>
  <c r="V83" i="12"/>
  <c r="U83" i="12"/>
  <c r="T83" i="12"/>
  <c r="S83" i="12"/>
  <c r="R83" i="12"/>
  <c r="Q83" i="12"/>
  <c r="P83" i="12"/>
  <c r="O83" i="12"/>
  <c r="N83" i="12"/>
  <c r="M83" i="12"/>
  <c r="E83" i="12"/>
  <c r="L83" i="12" s="1"/>
  <c r="L84" i="12" s="1"/>
  <c r="I77" i="12"/>
  <c r="AB75" i="12"/>
  <c r="AA75" i="12"/>
  <c r="Z75" i="12"/>
  <c r="Y75" i="12"/>
  <c r="X75" i="12"/>
  <c r="W75" i="12"/>
  <c r="V75" i="12"/>
  <c r="U75" i="12"/>
  <c r="T75" i="12"/>
  <c r="S75" i="12"/>
  <c r="R75" i="12"/>
  <c r="Q75" i="12"/>
  <c r="P75" i="12"/>
  <c r="O75" i="12"/>
  <c r="N75" i="12"/>
  <c r="M75" i="12"/>
  <c r="L75" i="12"/>
  <c r="K75" i="12"/>
  <c r="J75" i="12"/>
  <c r="E75" i="12"/>
  <c r="AB73" i="12"/>
  <c r="AA73" i="12"/>
  <c r="Z73" i="12"/>
  <c r="Y73" i="12"/>
  <c r="X73" i="12"/>
  <c r="W73" i="12"/>
  <c r="V73" i="12"/>
  <c r="U73" i="12"/>
  <c r="T73" i="12"/>
  <c r="S73" i="12"/>
  <c r="R73" i="12"/>
  <c r="Q73" i="12"/>
  <c r="P73" i="12"/>
  <c r="O73" i="12"/>
  <c r="N73" i="12"/>
  <c r="M73" i="12"/>
  <c r="L73" i="12"/>
  <c r="K73" i="12"/>
  <c r="J73" i="12"/>
  <c r="AB72" i="12"/>
  <c r="AA72" i="12"/>
  <c r="Z72" i="12"/>
  <c r="Y72" i="12"/>
  <c r="X72" i="12"/>
  <c r="W72" i="12"/>
  <c r="V72" i="12"/>
  <c r="U72" i="12"/>
  <c r="T72" i="12"/>
  <c r="S72" i="12"/>
  <c r="R72" i="12"/>
  <c r="Q72" i="12"/>
  <c r="P72" i="12"/>
  <c r="O72" i="12"/>
  <c r="N72" i="12"/>
  <c r="M72" i="12"/>
  <c r="L72" i="12"/>
  <c r="K72" i="12"/>
  <c r="J72" i="12"/>
  <c r="I72" i="12"/>
  <c r="I73" i="12" s="1"/>
  <c r="AB71" i="12"/>
  <c r="AA71" i="12"/>
  <c r="Z71" i="12"/>
  <c r="Y71" i="12"/>
  <c r="X71" i="12"/>
  <c r="W71" i="12"/>
  <c r="V71" i="12"/>
  <c r="U71" i="12"/>
  <c r="T71" i="12"/>
  <c r="S71" i="12"/>
  <c r="R71" i="12"/>
  <c r="Q71" i="12"/>
  <c r="P71" i="12"/>
  <c r="O71" i="12"/>
  <c r="N71" i="12"/>
  <c r="M71" i="12"/>
  <c r="L71" i="12"/>
  <c r="K71" i="12"/>
  <c r="J71" i="12"/>
  <c r="AB70" i="12"/>
  <c r="AA70" i="12"/>
  <c r="Z70" i="12"/>
  <c r="Y70" i="12"/>
  <c r="X70" i="12"/>
  <c r="W70" i="12"/>
  <c r="V70" i="12"/>
  <c r="U70" i="12"/>
  <c r="T70" i="12"/>
  <c r="S70" i="12"/>
  <c r="R70" i="12"/>
  <c r="Q70" i="12"/>
  <c r="P70" i="12"/>
  <c r="O70" i="12"/>
  <c r="N70" i="12"/>
  <c r="M70" i="12"/>
  <c r="L70" i="12"/>
  <c r="K70" i="12"/>
  <c r="J70" i="12"/>
  <c r="E70" i="12"/>
  <c r="I70" i="12" s="1"/>
  <c r="I71" i="12" s="1"/>
  <c r="I62" i="12"/>
  <c r="AB60" i="12"/>
  <c r="AA60" i="12"/>
  <c r="Z60" i="12"/>
  <c r="Y60" i="12"/>
  <c r="X60" i="12"/>
  <c r="W60" i="12"/>
  <c r="V60" i="12"/>
  <c r="U60" i="12"/>
  <c r="T60" i="12"/>
  <c r="S60" i="12"/>
  <c r="R60" i="12"/>
  <c r="Q60" i="12"/>
  <c r="P60" i="12"/>
  <c r="O60" i="12"/>
  <c r="N60" i="12"/>
  <c r="M60" i="12"/>
  <c r="L60" i="12"/>
  <c r="E60" i="12"/>
  <c r="AB58" i="12"/>
  <c r="AA58" i="12"/>
  <c r="Z58" i="12"/>
  <c r="Y58" i="12"/>
  <c r="X58" i="12"/>
  <c r="W58" i="12"/>
  <c r="V58" i="12"/>
  <c r="U58" i="12"/>
  <c r="T58" i="12"/>
  <c r="S58" i="12"/>
  <c r="R58" i="12"/>
  <c r="Q58" i="12"/>
  <c r="P58" i="12"/>
  <c r="O58" i="12"/>
  <c r="N58" i="12"/>
  <c r="M58" i="12"/>
  <c r="L58" i="12"/>
  <c r="AB57" i="12"/>
  <c r="AA57" i="12"/>
  <c r="Z57" i="12"/>
  <c r="Y57" i="12"/>
  <c r="X57" i="12"/>
  <c r="W57" i="12"/>
  <c r="V57" i="12"/>
  <c r="U57" i="12"/>
  <c r="T57" i="12"/>
  <c r="S57" i="12"/>
  <c r="R57" i="12"/>
  <c r="Q57" i="12"/>
  <c r="P57" i="12"/>
  <c r="O57" i="12"/>
  <c r="N57" i="12"/>
  <c r="M57" i="12"/>
  <c r="L57" i="12"/>
  <c r="K57" i="12"/>
  <c r="K58" i="12" s="1"/>
  <c r="J57" i="12"/>
  <c r="J58" i="12" s="1"/>
  <c r="I57" i="12"/>
  <c r="I58" i="12" s="1"/>
  <c r="AB56" i="12"/>
  <c r="AA56" i="12"/>
  <c r="Z56" i="12"/>
  <c r="Y56" i="12"/>
  <c r="X56" i="12"/>
  <c r="W56" i="12"/>
  <c r="V56" i="12"/>
  <c r="U56" i="12"/>
  <c r="T56" i="12"/>
  <c r="S56" i="12"/>
  <c r="R56" i="12"/>
  <c r="Q56" i="12"/>
  <c r="P56" i="12"/>
  <c r="O56" i="12"/>
  <c r="N56" i="12"/>
  <c r="M56" i="12"/>
  <c r="L56" i="12"/>
  <c r="AB55" i="12"/>
  <c r="AA55" i="12"/>
  <c r="Z55" i="12"/>
  <c r="Y55" i="12"/>
  <c r="X55" i="12"/>
  <c r="W55" i="12"/>
  <c r="V55" i="12"/>
  <c r="U55" i="12"/>
  <c r="T55" i="12"/>
  <c r="S55" i="12"/>
  <c r="R55" i="12"/>
  <c r="Q55" i="12"/>
  <c r="P55" i="12"/>
  <c r="O55" i="12"/>
  <c r="N55" i="12"/>
  <c r="M55" i="12"/>
  <c r="L55" i="12"/>
  <c r="E55" i="12"/>
  <c r="I61" i="12" s="1"/>
  <c r="I49" i="12"/>
  <c r="AB47" i="12"/>
  <c r="AA47" i="12"/>
  <c r="Z47" i="12"/>
  <c r="Y47" i="12"/>
  <c r="X47" i="12"/>
  <c r="W47" i="12"/>
  <c r="V47" i="12"/>
  <c r="U47" i="12"/>
  <c r="T47" i="12"/>
  <c r="S47" i="12"/>
  <c r="R47" i="12"/>
  <c r="Q47" i="12"/>
  <c r="P47" i="12"/>
  <c r="O47" i="12"/>
  <c r="N47" i="12"/>
  <c r="M47" i="12"/>
  <c r="L47" i="12"/>
  <c r="E47" i="12"/>
  <c r="AB45" i="12"/>
  <c r="AA45" i="12"/>
  <c r="Z45" i="12"/>
  <c r="Y45" i="12"/>
  <c r="X45" i="12"/>
  <c r="W45" i="12"/>
  <c r="V45" i="12"/>
  <c r="U45" i="12"/>
  <c r="T45" i="12"/>
  <c r="S45" i="12"/>
  <c r="R45" i="12"/>
  <c r="Q45" i="12"/>
  <c r="P45" i="12"/>
  <c r="O45" i="12"/>
  <c r="N45" i="12"/>
  <c r="M45" i="12"/>
  <c r="L45" i="12"/>
  <c r="AB44" i="12"/>
  <c r="AA44" i="12"/>
  <c r="Z44" i="12"/>
  <c r="Y44" i="12"/>
  <c r="X44" i="12"/>
  <c r="W44" i="12"/>
  <c r="V44" i="12"/>
  <c r="U44" i="12"/>
  <c r="T44" i="12"/>
  <c r="S44" i="12"/>
  <c r="R44" i="12"/>
  <c r="Q44" i="12"/>
  <c r="P44" i="12"/>
  <c r="O44" i="12"/>
  <c r="N44" i="12"/>
  <c r="M44" i="12"/>
  <c r="L44" i="12"/>
  <c r="K44" i="12"/>
  <c r="K45" i="12" s="1"/>
  <c r="J44" i="12"/>
  <c r="J45" i="12" s="1"/>
  <c r="I44" i="12"/>
  <c r="I45" i="12" s="1"/>
  <c r="AB43" i="12"/>
  <c r="AA43" i="12"/>
  <c r="Z43" i="12"/>
  <c r="Y43" i="12"/>
  <c r="X43" i="12"/>
  <c r="W43" i="12"/>
  <c r="V43" i="12"/>
  <c r="U43" i="12"/>
  <c r="T43" i="12"/>
  <c r="S43" i="12"/>
  <c r="R43" i="12"/>
  <c r="Q43" i="12"/>
  <c r="P43" i="12"/>
  <c r="O43" i="12"/>
  <c r="N43" i="12"/>
  <c r="M43" i="12"/>
  <c r="L43" i="12"/>
  <c r="AB42" i="12"/>
  <c r="AA42" i="12"/>
  <c r="Z42" i="12"/>
  <c r="Y42" i="12"/>
  <c r="X42" i="12"/>
  <c r="W42" i="12"/>
  <c r="V42" i="12"/>
  <c r="U42" i="12"/>
  <c r="T42" i="12"/>
  <c r="S42" i="12"/>
  <c r="R42" i="12"/>
  <c r="Q42" i="12"/>
  <c r="P42" i="12"/>
  <c r="O42" i="12"/>
  <c r="N42" i="12"/>
  <c r="M42" i="12"/>
  <c r="L42" i="12"/>
  <c r="E42" i="12"/>
  <c r="E96" i="12" s="1"/>
  <c r="I36" i="12"/>
  <c r="AB34" i="12"/>
  <c r="AA34" i="12"/>
  <c r="Z34" i="12"/>
  <c r="Y34" i="12"/>
  <c r="X34" i="12"/>
  <c r="W34" i="12"/>
  <c r="V34" i="12"/>
  <c r="U34" i="12"/>
  <c r="T34" i="12"/>
  <c r="S34" i="12"/>
  <c r="R34" i="12"/>
  <c r="Q34" i="12"/>
  <c r="P34" i="12"/>
  <c r="E34" i="12"/>
  <c r="AB32" i="12"/>
  <c r="AA32" i="12"/>
  <c r="Z32" i="12"/>
  <c r="Y32" i="12"/>
  <c r="X32" i="12"/>
  <c r="W32" i="12"/>
  <c r="V32" i="12"/>
  <c r="U32" i="12"/>
  <c r="T32" i="12"/>
  <c r="S32" i="12"/>
  <c r="R32" i="12"/>
  <c r="Q32" i="12"/>
  <c r="P32" i="12"/>
  <c r="AB31" i="12"/>
  <c r="AA31" i="12"/>
  <c r="Z31" i="12"/>
  <c r="Y31" i="12"/>
  <c r="X31" i="12"/>
  <c r="W31" i="12"/>
  <c r="V31" i="12"/>
  <c r="U31" i="12"/>
  <c r="T31" i="12"/>
  <c r="S31" i="12"/>
  <c r="R31" i="12"/>
  <c r="Q31" i="12"/>
  <c r="P31" i="12"/>
  <c r="O31" i="12"/>
  <c r="O32" i="12" s="1"/>
  <c r="N31" i="12"/>
  <c r="N32" i="12" s="1"/>
  <c r="M31" i="12"/>
  <c r="M32" i="12" s="1"/>
  <c r="L31" i="12"/>
  <c r="L32" i="12" s="1"/>
  <c r="K31" i="12"/>
  <c r="K32" i="12" s="1"/>
  <c r="J31" i="12"/>
  <c r="J32" i="12" s="1"/>
  <c r="I31" i="12"/>
  <c r="I32" i="12" s="1"/>
  <c r="AB30" i="12"/>
  <c r="AA30" i="12"/>
  <c r="Z30" i="12"/>
  <c r="Y30" i="12"/>
  <c r="X30" i="12"/>
  <c r="W30" i="12"/>
  <c r="V30" i="12"/>
  <c r="U30" i="12"/>
  <c r="T30" i="12"/>
  <c r="S30" i="12"/>
  <c r="R30" i="12"/>
  <c r="Q30" i="12"/>
  <c r="P30" i="12"/>
  <c r="AE29" i="12"/>
  <c r="AE42" i="12" s="1"/>
  <c r="AE55" i="12" s="1"/>
  <c r="AE70" i="12" s="1"/>
  <c r="AE83" i="12" s="1"/>
  <c r="AE96" i="12" s="1"/>
  <c r="AE109" i="12" s="1"/>
  <c r="AE122" i="12" s="1"/>
  <c r="AE135" i="12" s="1"/>
  <c r="AE148" i="12" s="1"/>
  <c r="AE161" i="12" s="1"/>
  <c r="AE174" i="12" s="1"/>
  <c r="AE187" i="12" s="1"/>
  <c r="AE200" i="12" s="1"/>
  <c r="AE213" i="12" s="1"/>
  <c r="AE226" i="12" s="1"/>
  <c r="AE239" i="12" s="1"/>
  <c r="AE252" i="12" s="1"/>
  <c r="AE265" i="12" s="1"/>
  <c r="AB29" i="12"/>
  <c r="AA29" i="12"/>
  <c r="Z29" i="12"/>
  <c r="Y29" i="12"/>
  <c r="X29" i="12"/>
  <c r="W29" i="12"/>
  <c r="V29" i="12"/>
  <c r="U29" i="12"/>
  <c r="T29" i="12"/>
  <c r="S29" i="12"/>
  <c r="R29" i="12"/>
  <c r="Q29" i="12"/>
  <c r="P29" i="12"/>
  <c r="E29" i="12"/>
  <c r="L29" i="12" s="1"/>
  <c r="L30" i="12" s="1"/>
  <c r="AE28" i="12"/>
  <c r="AE41" i="12" s="1"/>
  <c r="AE54" i="12" s="1"/>
  <c r="AE69" i="12" s="1"/>
  <c r="AE82" i="12" s="1"/>
  <c r="AE95" i="12" s="1"/>
  <c r="AE108" i="12" s="1"/>
  <c r="AE121" i="12" s="1"/>
  <c r="AE134" i="12" s="1"/>
  <c r="AE147" i="12" s="1"/>
  <c r="AE160" i="12" s="1"/>
  <c r="AE173" i="12" s="1"/>
  <c r="AE186" i="12" s="1"/>
  <c r="AE199" i="12" s="1"/>
  <c r="AE212" i="12" s="1"/>
  <c r="AE225" i="12" s="1"/>
  <c r="AE238" i="12" s="1"/>
  <c r="AE251" i="12" s="1"/>
  <c r="AE264" i="12" s="1"/>
  <c r="I23" i="12"/>
  <c r="AB21" i="12"/>
  <c r="AA21" i="12"/>
  <c r="Z21" i="12"/>
  <c r="Y21" i="12"/>
  <c r="X21" i="12"/>
  <c r="W21" i="12"/>
  <c r="V21" i="12"/>
  <c r="U21" i="12"/>
  <c r="T21" i="12"/>
  <c r="S21" i="12"/>
  <c r="R21" i="12"/>
  <c r="Q21" i="12"/>
  <c r="P21" i="12"/>
  <c r="E21" i="12"/>
  <c r="AB19" i="12"/>
  <c r="AA19" i="12"/>
  <c r="Z19" i="12"/>
  <c r="Y19" i="12"/>
  <c r="X19" i="12"/>
  <c r="W19" i="12"/>
  <c r="V19" i="12"/>
  <c r="U19" i="12"/>
  <c r="T19" i="12"/>
  <c r="S19" i="12"/>
  <c r="R19" i="12"/>
  <c r="Q19" i="12"/>
  <c r="P19" i="12"/>
  <c r="AB18" i="12"/>
  <c r="AA18" i="12"/>
  <c r="Z18" i="12"/>
  <c r="Y18" i="12"/>
  <c r="X18" i="12"/>
  <c r="W18" i="12"/>
  <c r="V18" i="12"/>
  <c r="U18" i="12"/>
  <c r="T18" i="12"/>
  <c r="S18" i="12"/>
  <c r="R18" i="12"/>
  <c r="Q18" i="12"/>
  <c r="P18" i="12"/>
  <c r="O18" i="12"/>
  <c r="O19" i="12" s="1"/>
  <c r="N18" i="12"/>
  <c r="N19" i="12" s="1"/>
  <c r="M18" i="12"/>
  <c r="M19" i="12" s="1"/>
  <c r="L18" i="12"/>
  <c r="L19" i="12" s="1"/>
  <c r="K18" i="12"/>
  <c r="K19" i="12" s="1"/>
  <c r="J18" i="12"/>
  <c r="J19" i="12" s="1"/>
  <c r="I18" i="12"/>
  <c r="I19" i="12" s="1"/>
  <c r="AB17" i="12"/>
  <c r="AA17" i="12"/>
  <c r="Z17" i="12"/>
  <c r="Y17" i="12"/>
  <c r="X17" i="12"/>
  <c r="W17" i="12"/>
  <c r="V17" i="12"/>
  <c r="U17" i="12"/>
  <c r="T17" i="12"/>
  <c r="S17" i="12"/>
  <c r="R17" i="12"/>
  <c r="Q17" i="12"/>
  <c r="P17" i="12"/>
  <c r="AB16" i="12"/>
  <c r="AA16" i="12"/>
  <c r="Z16" i="12"/>
  <c r="Y16" i="12"/>
  <c r="X16" i="12"/>
  <c r="W16" i="12"/>
  <c r="V16" i="12"/>
  <c r="U16" i="12"/>
  <c r="T16" i="12"/>
  <c r="S16" i="12"/>
  <c r="R16" i="12"/>
  <c r="Q16" i="12"/>
  <c r="P16" i="12"/>
  <c r="E16" i="12"/>
  <c r="I22" i="12" s="1"/>
  <c r="BV14" i="12"/>
  <c r="BV173" i="12" s="1"/>
  <c r="BV174" i="12" s="1"/>
  <c r="BU14" i="12"/>
  <c r="BU121" i="12" s="1"/>
  <c r="BU122" i="12" s="1"/>
  <c r="BT14" i="12"/>
  <c r="BS14" i="12"/>
  <c r="BS251" i="12" s="1"/>
  <c r="BS252" i="12" s="1"/>
  <c r="M161" i="12" l="1"/>
  <c r="M162" i="12" s="1"/>
  <c r="J135" i="12"/>
  <c r="J136" i="12" s="1"/>
  <c r="M16" i="12"/>
  <c r="M17" i="12" s="1"/>
  <c r="N135" i="12"/>
  <c r="N136" i="12" s="1"/>
  <c r="X282" i="12"/>
  <c r="X286" i="12"/>
  <c r="I55" i="12"/>
  <c r="I56" i="12" s="1"/>
  <c r="BU212" i="12"/>
  <c r="BU213" i="12" s="1"/>
  <c r="K55" i="12"/>
  <c r="K56" i="12" s="1"/>
  <c r="BU134" i="12"/>
  <c r="BU135" i="12" s="1"/>
  <c r="K148" i="12"/>
  <c r="K149" i="12" s="1"/>
  <c r="K161" i="12"/>
  <c r="K162" i="12" s="1"/>
  <c r="I16" i="12"/>
  <c r="I17" i="12" s="1"/>
  <c r="BU54" i="12"/>
  <c r="BU55" i="12" s="1"/>
  <c r="T282" i="12"/>
  <c r="AB284" i="12"/>
  <c r="M29" i="12"/>
  <c r="M30" i="12" s="1"/>
  <c r="I48" i="12"/>
  <c r="E87" i="12"/>
  <c r="E91" i="12" s="1"/>
  <c r="E113" i="12"/>
  <c r="E117" i="12" s="1"/>
  <c r="W284" i="12"/>
  <c r="L16" i="12"/>
  <c r="L17" i="12" s="1"/>
  <c r="I29" i="12"/>
  <c r="I30" i="12" s="1"/>
  <c r="N29" i="12"/>
  <c r="N30" i="12" s="1"/>
  <c r="E33" i="12"/>
  <c r="E37" i="12" s="1"/>
  <c r="I42" i="12"/>
  <c r="I43" i="12" s="1"/>
  <c r="J55" i="12"/>
  <c r="J56" i="12" s="1"/>
  <c r="E74" i="12"/>
  <c r="E78" i="12" s="1"/>
  <c r="I76" i="12"/>
  <c r="I83" i="12"/>
  <c r="I84" i="12" s="1"/>
  <c r="I109" i="12"/>
  <c r="I110" i="12" s="1"/>
  <c r="I115" i="12"/>
  <c r="K135" i="12"/>
  <c r="K136" i="12" s="1"/>
  <c r="L161" i="12"/>
  <c r="L162" i="12" s="1"/>
  <c r="P161" i="12"/>
  <c r="P162" i="12" s="1"/>
  <c r="AB282" i="12"/>
  <c r="X284" i="12"/>
  <c r="T286" i="12"/>
  <c r="J29" i="12"/>
  <c r="J30" i="12" s="1"/>
  <c r="O29" i="12"/>
  <c r="O30" i="12" s="1"/>
  <c r="I35" i="12"/>
  <c r="J42" i="12"/>
  <c r="J43" i="12" s="1"/>
  <c r="J83" i="12"/>
  <c r="J84" i="12" s="1"/>
  <c r="J109" i="12"/>
  <c r="J110" i="12" s="1"/>
  <c r="O148" i="12"/>
  <c r="O149" i="12" s="1"/>
  <c r="BV160" i="12"/>
  <c r="BV161" i="12" s="1"/>
  <c r="K29" i="12"/>
  <c r="K30" i="12" s="1"/>
  <c r="K42" i="12"/>
  <c r="K43" i="12" s="1"/>
  <c r="E46" i="12"/>
  <c r="E50" i="12" s="1"/>
  <c r="E59" i="12"/>
  <c r="E63" i="12" s="1"/>
  <c r="BU82" i="12"/>
  <c r="BU83" i="12" s="1"/>
  <c r="K83" i="12"/>
  <c r="K84" i="12" s="1"/>
  <c r="I89" i="12"/>
  <c r="K109" i="12"/>
  <c r="K110" i="12" s="1"/>
  <c r="O135" i="12"/>
  <c r="O136" i="12" s="1"/>
  <c r="L148" i="12"/>
  <c r="L149" i="12" s="1"/>
  <c r="P148" i="12"/>
  <c r="P149" i="12" s="1"/>
  <c r="E152" i="12"/>
  <c r="E156" i="12" s="1"/>
  <c r="BU186" i="12"/>
  <c r="BU187" i="12" s="1"/>
  <c r="W282" i="12"/>
  <c r="AB286" i="12"/>
  <c r="M315" i="12"/>
  <c r="W338" i="12"/>
  <c r="I309" i="12"/>
  <c r="I312" i="12" s="1"/>
  <c r="J315" i="12"/>
  <c r="J318" i="12" s="1"/>
  <c r="J321" i="12"/>
  <c r="J324" i="12" s="1"/>
  <c r="I315" i="12"/>
  <c r="I318" i="12" s="1"/>
  <c r="J309" i="12"/>
  <c r="J312" i="12" s="1"/>
  <c r="I369" i="12"/>
  <c r="I321" i="12"/>
  <c r="I325" i="12" s="1"/>
  <c r="K325" i="12"/>
  <c r="AF334" i="12"/>
  <c r="AG334" i="12" s="1"/>
  <c r="AH334" i="12" s="1"/>
  <c r="AI334" i="12" s="1"/>
  <c r="J140" i="12"/>
  <c r="I47" i="12"/>
  <c r="BS173" i="12"/>
  <c r="BS174" i="12" s="1"/>
  <c r="BS238" i="12"/>
  <c r="BS239" i="12" s="1"/>
  <c r="S340" i="12"/>
  <c r="K21" i="12"/>
  <c r="BU41" i="12"/>
  <c r="BU42" i="12" s="1"/>
  <c r="L88" i="12"/>
  <c r="BU95" i="12"/>
  <c r="BU96" i="12" s="1"/>
  <c r="O127" i="12"/>
  <c r="BV147" i="12"/>
  <c r="BV148" i="12" s="1"/>
  <c r="I153" i="12"/>
  <c r="BS225" i="12"/>
  <c r="BS226" i="12" s="1"/>
  <c r="AA282" i="12"/>
  <c r="T284" i="12"/>
  <c r="AA284" i="12"/>
  <c r="BS15" i="12"/>
  <c r="BS16" i="12" s="1"/>
  <c r="Z283" i="12"/>
  <c r="E488" i="12"/>
  <c r="BV225" i="12"/>
  <c r="BV226" i="12" s="1"/>
  <c r="V283" i="12"/>
  <c r="BV134" i="12"/>
  <c r="BV135" i="12" s="1"/>
  <c r="I244" i="12"/>
  <c r="J283" i="12"/>
  <c r="J284" i="12" s="1"/>
  <c r="M309" i="12"/>
  <c r="M312" i="12" s="1"/>
  <c r="AA337" i="12"/>
  <c r="AA340" i="12" s="1"/>
  <c r="M34" i="12"/>
  <c r="I60" i="12"/>
  <c r="K101" i="12"/>
  <c r="K127" i="12"/>
  <c r="N166" i="12"/>
  <c r="I205" i="12"/>
  <c r="AF309" i="12"/>
  <c r="AG309" i="12" s="1"/>
  <c r="AH309" i="12" s="1"/>
  <c r="O21" i="12"/>
  <c r="I34" i="12"/>
  <c r="J114" i="12"/>
  <c r="N140" i="12"/>
  <c r="M153" i="12"/>
  <c r="J166" i="12"/>
  <c r="J231" i="12"/>
  <c r="AF14" i="12"/>
  <c r="K415" i="12" s="1"/>
  <c r="K439" i="12" s="1"/>
  <c r="N21" i="12"/>
  <c r="L34" i="12"/>
  <c r="I75" i="12"/>
  <c r="E77" i="12" s="1"/>
  <c r="J101" i="12"/>
  <c r="I114" i="12"/>
  <c r="N127" i="12"/>
  <c r="I140" i="12"/>
  <c r="P153" i="12"/>
  <c r="I166" i="12"/>
  <c r="M166" i="12"/>
  <c r="K179" i="12"/>
  <c r="K192" i="12"/>
  <c r="L21" i="12"/>
  <c r="J34" i="12"/>
  <c r="N34" i="12"/>
  <c r="J47" i="12"/>
  <c r="J60" i="12"/>
  <c r="I88" i="12"/>
  <c r="K114" i="12"/>
  <c r="L127" i="12"/>
  <c r="P127" i="12"/>
  <c r="K140" i="12"/>
  <c r="O140" i="12"/>
  <c r="J153" i="12"/>
  <c r="N153" i="12"/>
  <c r="K166" i="12"/>
  <c r="O166" i="12"/>
  <c r="I179" i="12"/>
  <c r="I192" i="12"/>
  <c r="J205" i="12"/>
  <c r="J218" i="12"/>
  <c r="K231" i="12"/>
  <c r="J244" i="12"/>
  <c r="I257" i="12"/>
  <c r="E259" i="12" s="1"/>
  <c r="AF280" i="12"/>
  <c r="AG280" i="12" s="1"/>
  <c r="AH280" i="12" s="1"/>
  <c r="AI280" i="12" s="1"/>
  <c r="AJ280" i="12" s="1"/>
  <c r="AK280" i="12" s="1"/>
  <c r="K319" i="12"/>
  <c r="L325" i="12"/>
  <c r="J21" i="12"/>
  <c r="K88" i="12"/>
  <c r="J127" i="12"/>
  <c r="M140" i="12"/>
  <c r="L153" i="12"/>
  <c r="I231" i="12"/>
  <c r="I286" i="12"/>
  <c r="J313" i="12"/>
  <c r="AF321" i="12"/>
  <c r="AG321" i="12" s="1"/>
  <c r="AH321" i="12" s="1"/>
  <c r="J325" i="12"/>
  <c r="I21" i="12"/>
  <c r="M21" i="12"/>
  <c r="K34" i="12"/>
  <c r="O34" i="12"/>
  <c r="K47" i="12"/>
  <c r="K60" i="12"/>
  <c r="J88" i="12"/>
  <c r="I101" i="12"/>
  <c r="I127" i="12"/>
  <c r="M127" i="12"/>
  <c r="Q127" i="12"/>
  <c r="L140" i="12"/>
  <c r="K153" i="12"/>
  <c r="O153" i="12"/>
  <c r="L166" i="12"/>
  <c r="P166" i="12"/>
  <c r="J179" i="12"/>
  <c r="J192" i="12"/>
  <c r="K205" i="12"/>
  <c r="K218" i="12"/>
  <c r="J340" i="12"/>
  <c r="L319" i="12"/>
  <c r="AF315" i="12"/>
  <c r="AG315" i="12" s="1"/>
  <c r="AH315" i="12" s="1"/>
  <c r="BT225" i="12"/>
  <c r="BT226" i="12" s="1"/>
  <c r="BT212" i="12"/>
  <c r="BT213" i="12" s="1"/>
  <c r="BT264" i="12"/>
  <c r="BT265" i="12" s="1"/>
  <c r="BT238" i="12"/>
  <c r="BT239" i="12" s="1"/>
  <c r="BT199" i="12"/>
  <c r="BT200" i="12" s="1"/>
  <c r="BT173" i="12"/>
  <c r="BT174" i="12" s="1"/>
  <c r="BT186" i="12"/>
  <c r="BT187" i="12" s="1"/>
  <c r="BT160" i="12"/>
  <c r="BT161" i="12" s="1"/>
  <c r="BT134" i="12"/>
  <c r="BT135" i="12" s="1"/>
  <c r="E100" i="12"/>
  <c r="E104" i="12" s="1"/>
  <c r="K96" i="12"/>
  <c r="K97" i="12" s="1"/>
  <c r="U282" i="12"/>
  <c r="U284" i="12"/>
  <c r="U337" i="12"/>
  <c r="U286" i="12"/>
  <c r="Y282" i="12"/>
  <c r="Y284" i="12"/>
  <c r="Y283" i="12"/>
  <c r="Y337" i="12"/>
  <c r="BT15" i="12"/>
  <c r="BT16" i="12" s="1"/>
  <c r="BT28" i="12"/>
  <c r="BT29" i="12" s="1"/>
  <c r="BT69" i="12"/>
  <c r="BT70" i="12" s="1"/>
  <c r="I102" i="12"/>
  <c r="BT108" i="12"/>
  <c r="BT109" i="12" s="1"/>
  <c r="BT82" i="12"/>
  <c r="BT83" i="12" s="1"/>
  <c r="BT251" i="12"/>
  <c r="BT252" i="12" s="1"/>
  <c r="BT41" i="12"/>
  <c r="BT42" i="12" s="1"/>
  <c r="BT95" i="12"/>
  <c r="BT96" i="12" s="1"/>
  <c r="U283" i="12"/>
  <c r="BU251" i="12"/>
  <c r="BU252" i="12" s="1"/>
  <c r="BU238" i="12"/>
  <c r="BU239" i="12" s="1"/>
  <c r="BU225" i="12"/>
  <c r="BU226" i="12" s="1"/>
  <c r="BU173" i="12"/>
  <c r="BU174" i="12" s="1"/>
  <c r="BU160" i="12"/>
  <c r="BU161" i="12" s="1"/>
  <c r="BU147" i="12"/>
  <c r="BU148" i="12" s="1"/>
  <c r="BU15" i="12"/>
  <c r="BU16" i="12" s="1"/>
  <c r="BU264" i="12"/>
  <c r="BU265" i="12" s="1"/>
  <c r="BU199" i="12"/>
  <c r="BU200" i="12" s="1"/>
  <c r="E20" i="12"/>
  <c r="E24" i="12" s="1"/>
  <c r="N16" i="12"/>
  <c r="N17" i="12" s="1"/>
  <c r="J16" i="12"/>
  <c r="J17" i="12" s="1"/>
  <c r="O16" i="12"/>
  <c r="O17" i="12" s="1"/>
  <c r="K16" i="12"/>
  <c r="K17" i="12" s="1"/>
  <c r="I167" i="12"/>
  <c r="O161" i="12"/>
  <c r="O162" i="12" s="1"/>
  <c r="I161" i="12"/>
  <c r="I162" i="12" s="1"/>
  <c r="X340" i="12"/>
  <c r="X338" i="12"/>
  <c r="AB340" i="12"/>
  <c r="AB338" i="12"/>
  <c r="I340" i="12"/>
  <c r="I96" i="12"/>
  <c r="I97" i="12" s="1"/>
  <c r="BT54" i="12"/>
  <c r="BT55" i="12" s="1"/>
  <c r="BU28" i="12"/>
  <c r="BU29" i="12" s="1"/>
  <c r="BU69" i="12"/>
  <c r="BU70" i="12" s="1"/>
  <c r="J96" i="12"/>
  <c r="J97" i="12" s="1"/>
  <c r="BU108" i="12"/>
  <c r="BU109" i="12" s="1"/>
  <c r="BT121" i="12"/>
  <c r="BT122" i="12" s="1"/>
  <c r="BT147" i="12"/>
  <c r="BT148" i="12" s="1"/>
  <c r="E165" i="12"/>
  <c r="E169" i="12" s="1"/>
  <c r="BS212" i="12"/>
  <c r="BS213" i="12" s="1"/>
  <c r="BS264" i="12"/>
  <c r="BS265" i="12" s="1"/>
  <c r="BS199" i="12"/>
  <c r="BS200" i="12" s="1"/>
  <c r="I245" i="12"/>
  <c r="J239" i="12"/>
  <c r="J240" i="12" s="1"/>
  <c r="E243" i="12"/>
  <c r="E247" i="12" s="1"/>
  <c r="I339" i="12"/>
  <c r="BV15" i="12"/>
  <c r="BV16" i="12" s="1"/>
  <c r="BS28" i="12"/>
  <c r="BS29" i="12" s="1"/>
  <c r="BS41" i="12"/>
  <c r="BS42" i="12" s="1"/>
  <c r="BS54" i="12"/>
  <c r="BS55" i="12" s="1"/>
  <c r="BS69" i="12"/>
  <c r="BS70" i="12" s="1"/>
  <c r="BS82" i="12"/>
  <c r="BS83" i="12" s="1"/>
  <c r="BS95" i="12"/>
  <c r="BS96" i="12" s="1"/>
  <c r="BS108" i="12"/>
  <c r="BS109" i="12" s="1"/>
  <c r="BS121" i="12"/>
  <c r="BS122" i="12" s="1"/>
  <c r="I135" i="12"/>
  <c r="I136" i="12" s="1"/>
  <c r="M135" i="12"/>
  <c r="M136" i="12" s="1"/>
  <c r="J148" i="12"/>
  <c r="J149" i="12" s="1"/>
  <c r="N148" i="12"/>
  <c r="N149" i="12" s="1"/>
  <c r="BS147" i="12"/>
  <c r="BS148" i="12" s="1"/>
  <c r="I148" i="12"/>
  <c r="I149" i="12" s="1"/>
  <c r="BV264" i="12"/>
  <c r="BV265" i="12" s="1"/>
  <c r="BV199" i="12"/>
  <c r="BV200" i="12" s="1"/>
  <c r="BV251" i="12"/>
  <c r="BV252" i="12" s="1"/>
  <c r="BV238" i="12"/>
  <c r="BV239" i="12" s="1"/>
  <c r="BV186" i="12"/>
  <c r="BV187" i="12" s="1"/>
  <c r="V337" i="12"/>
  <c r="V286" i="12"/>
  <c r="V282" i="12"/>
  <c r="Z337" i="12"/>
  <c r="Z286" i="12"/>
  <c r="Z282" i="12"/>
  <c r="T340" i="12"/>
  <c r="T338" i="12"/>
  <c r="G488" i="12"/>
  <c r="G494" i="12"/>
  <c r="G493" i="12" s="1"/>
  <c r="BV28" i="12"/>
  <c r="BV29" i="12" s="1"/>
  <c r="BV41" i="12"/>
  <c r="BV42" i="12" s="1"/>
  <c r="BV54" i="12"/>
  <c r="BV55" i="12" s="1"/>
  <c r="BV69" i="12"/>
  <c r="BV70" i="12" s="1"/>
  <c r="BV82" i="12"/>
  <c r="BV83" i="12" s="1"/>
  <c r="BV95" i="12"/>
  <c r="BV96" i="12" s="1"/>
  <c r="BV108" i="12"/>
  <c r="BV109" i="12" s="1"/>
  <c r="BV121" i="12"/>
  <c r="BV122" i="12" s="1"/>
  <c r="BS134" i="12"/>
  <c r="BS135" i="12" s="1"/>
  <c r="L135" i="12"/>
  <c r="L136" i="12" s="1"/>
  <c r="E139" i="12"/>
  <c r="E143" i="12" s="1"/>
  <c r="M148" i="12"/>
  <c r="M149" i="12" s="1"/>
  <c r="J161" i="12"/>
  <c r="J162" i="12" s="1"/>
  <c r="N161" i="12"/>
  <c r="N162" i="12" s="1"/>
  <c r="BS160" i="12"/>
  <c r="BS161" i="12" s="1"/>
  <c r="BS186" i="12"/>
  <c r="BS187" i="12" s="1"/>
  <c r="BV212" i="12"/>
  <c r="BV213" i="12" s="1"/>
  <c r="E272" i="12"/>
  <c r="E271" i="12"/>
  <c r="V284" i="12"/>
  <c r="L313" i="12"/>
  <c r="I368" i="12"/>
  <c r="G369" i="12"/>
  <c r="K280" i="12"/>
  <c r="T283" i="12"/>
  <c r="X283" i="12"/>
  <c r="AB283" i="12"/>
  <c r="W286" i="12"/>
  <c r="AA286" i="12"/>
  <c r="AF293" i="12"/>
  <c r="AG293" i="12" s="1"/>
  <c r="K313" i="12"/>
  <c r="M321" i="12"/>
  <c r="W283" i="12"/>
  <c r="AA283" i="12"/>
  <c r="J286" i="12"/>
  <c r="E494" i="12"/>
  <c r="E493" i="12" s="1"/>
  <c r="E66" i="11"/>
  <c r="F66" i="11" s="1"/>
  <c r="F64" i="11"/>
  <c r="F62" i="11"/>
  <c r="F58" i="11"/>
  <c r="F56" i="11"/>
  <c r="F54" i="11"/>
  <c r="G54" i="11" s="1"/>
  <c r="F52" i="11"/>
  <c r="G52" i="11" s="1"/>
  <c r="F50" i="11"/>
  <c r="G50" i="11" s="1"/>
  <c r="F48" i="11"/>
  <c r="G48" i="11" s="1"/>
  <c r="E46" i="11"/>
  <c r="D46" i="11"/>
  <c r="E36" i="11"/>
  <c r="D36" i="11"/>
  <c r="D34" i="11"/>
  <c r="F34" i="11" s="1"/>
  <c r="G34" i="11" s="1"/>
  <c r="F32" i="11"/>
  <c r="E5" i="11"/>
  <c r="D5" i="11"/>
  <c r="F36" i="11" l="1"/>
  <c r="G36" i="11" s="1"/>
  <c r="I313" i="12"/>
  <c r="M318" i="12"/>
  <c r="N315" i="12"/>
  <c r="D60" i="11"/>
  <c r="D68" i="11" s="1"/>
  <c r="E60" i="11"/>
  <c r="E68" i="11" s="1"/>
  <c r="F46" i="11"/>
  <c r="G46" i="11" s="1"/>
  <c r="M319" i="12"/>
  <c r="I319" i="12"/>
  <c r="I324" i="12"/>
  <c r="J319" i="12"/>
  <c r="E220" i="12"/>
  <c r="E258" i="12"/>
  <c r="E246" i="12"/>
  <c r="E35" i="12"/>
  <c r="E193" i="12"/>
  <c r="E116" i="12"/>
  <c r="E48" i="12"/>
  <c r="E129" i="12"/>
  <c r="E206" i="12"/>
  <c r="N309" i="12"/>
  <c r="O309" i="12" s="1"/>
  <c r="E245" i="12"/>
  <c r="M313" i="12"/>
  <c r="AA338" i="12"/>
  <c r="E89" i="12"/>
  <c r="E36" i="12"/>
  <c r="E219" i="12"/>
  <c r="E62" i="12"/>
  <c r="E233" i="12"/>
  <c r="J296" i="12"/>
  <c r="J299" i="12" s="1"/>
  <c r="E76" i="12"/>
  <c r="I296" i="12"/>
  <c r="I297" i="12" s="1"/>
  <c r="I298" i="12" s="1"/>
  <c r="E141" i="12"/>
  <c r="E180" i="12"/>
  <c r="E103" i="12"/>
  <c r="E61" i="12"/>
  <c r="E128" i="12"/>
  <c r="E194" i="12"/>
  <c r="E23" i="12"/>
  <c r="E115" i="12"/>
  <c r="E181" i="12"/>
  <c r="K438" i="12"/>
  <c r="E155" i="12"/>
  <c r="E142" i="12"/>
  <c r="AG14" i="12"/>
  <c r="AF239" i="12" s="1"/>
  <c r="E90" i="12"/>
  <c r="E49" i="12"/>
  <c r="E207" i="12"/>
  <c r="E232" i="12"/>
  <c r="U340" i="12"/>
  <c r="U338" i="12"/>
  <c r="K283" i="12"/>
  <c r="K284" i="12" s="1"/>
  <c r="K286" i="12"/>
  <c r="K337" i="12"/>
  <c r="L280" i="12"/>
  <c r="Z338" i="12"/>
  <c r="Z340" i="12"/>
  <c r="AI309" i="12"/>
  <c r="AJ334" i="12"/>
  <c r="AI321" i="12"/>
  <c r="M324" i="12"/>
  <c r="M325" i="12"/>
  <c r="N321" i="12"/>
  <c r="V338" i="12"/>
  <c r="V340" i="12"/>
  <c r="AL280" i="12"/>
  <c r="Y338" i="12"/>
  <c r="Y340" i="12"/>
  <c r="E22" i="12"/>
  <c r="E154" i="12"/>
  <c r="E280" i="12"/>
  <c r="E102" i="12"/>
  <c r="K296" i="12"/>
  <c r="AI315" i="12"/>
  <c r="AH293" i="12"/>
  <c r="E168" i="12"/>
  <c r="E167" i="12"/>
  <c r="F5" i="11"/>
  <c r="G5" i="11" s="1"/>
  <c r="F68" i="11" l="1"/>
  <c r="G68" i="11" s="1"/>
  <c r="N313" i="12"/>
  <c r="F60" i="11"/>
  <c r="G60" i="11" s="1"/>
  <c r="N312" i="12"/>
  <c r="O315" i="12"/>
  <c r="N318" i="12"/>
  <c r="N319" i="12"/>
  <c r="AH14" i="12"/>
  <c r="AI14" i="12" s="1"/>
  <c r="AF95" i="12"/>
  <c r="AF42" i="12"/>
  <c r="AF187" i="12"/>
  <c r="AF135" i="12"/>
  <c r="AF41" i="12"/>
  <c r="AF226" i="12"/>
  <c r="I299" i="12"/>
  <c r="AF109" i="12"/>
  <c r="AF15" i="12"/>
  <c r="AF213" i="12"/>
  <c r="AF70" i="12"/>
  <c r="AF29" i="12"/>
  <c r="AF212" i="12"/>
  <c r="AF134" i="12"/>
  <c r="AF173" i="12"/>
  <c r="AF252" i="12"/>
  <c r="AF69" i="12"/>
  <c r="AF121" i="12"/>
  <c r="AF161" i="12"/>
  <c r="AF251" i="12"/>
  <c r="AF264" i="12"/>
  <c r="AF96" i="12"/>
  <c r="AF122" i="12"/>
  <c r="AF16" i="12"/>
  <c r="AF265" i="12"/>
  <c r="AF200" i="12"/>
  <c r="AF28" i="12"/>
  <c r="AF82" i="12"/>
  <c r="AF147" i="12"/>
  <c r="AF186" i="12"/>
  <c r="AF199" i="12"/>
  <c r="L415" i="12"/>
  <c r="L438" i="12" s="1"/>
  <c r="AF174" i="12"/>
  <c r="AF160" i="12"/>
  <c r="AF83" i="12"/>
  <c r="AF55" i="12"/>
  <c r="AF225" i="12"/>
  <c r="AF54" i="12"/>
  <c r="AF108" i="12"/>
  <c r="AF148" i="12"/>
  <c r="AF238" i="12"/>
  <c r="J297" i="12"/>
  <c r="J298" i="12" s="1"/>
  <c r="AF294" i="12"/>
  <c r="K425" i="12" s="1"/>
  <c r="AI293" i="12"/>
  <c r="E376" i="12"/>
  <c r="K299" i="12"/>
  <c r="K297" i="12"/>
  <c r="K298" i="12" s="1"/>
  <c r="K340" i="12"/>
  <c r="AM280" i="12"/>
  <c r="AK334" i="12"/>
  <c r="O312" i="12"/>
  <c r="O313" i="12"/>
  <c r="P309" i="12"/>
  <c r="AJ315" i="12"/>
  <c r="N324" i="12"/>
  <c r="N325" i="12"/>
  <c r="O321" i="12"/>
  <c r="AJ321" i="12"/>
  <c r="AJ309" i="12"/>
  <c r="L337" i="12"/>
  <c r="L283" i="12"/>
  <c r="L284" i="12" s="1"/>
  <c r="L286" i="12"/>
  <c r="M280" i="12"/>
  <c r="O319" i="12" l="1"/>
  <c r="P315" i="12"/>
  <c r="O318" i="12"/>
  <c r="AG148" i="12"/>
  <c r="AH148" i="12" s="1"/>
  <c r="AG55" i="12"/>
  <c r="AH55" i="12" s="1"/>
  <c r="AG82" i="12"/>
  <c r="AH82" i="12" s="1"/>
  <c r="AG16" i="12"/>
  <c r="AH16" i="12" s="1"/>
  <c r="AG251" i="12"/>
  <c r="AH251" i="12" s="1"/>
  <c r="AG252" i="12"/>
  <c r="AH252" i="12" s="1"/>
  <c r="AG29" i="12"/>
  <c r="AH29" i="12" s="1"/>
  <c r="AG109" i="12"/>
  <c r="AH109" i="12" s="1"/>
  <c r="AG213" i="12"/>
  <c r="AH213" i="12" s="1"/>
  <c r="M415" i="12"/>
  <c r="AG225" i="12"/>
  <c r="AH225" i="12" s="1"/>
  <c r="AG174" i="12"/>
  <c r="AH174" i="12" s="1"/>
  <c r="AG265" i="12"/>
  <c r="AH265" i="12" s="1"/>
  <c r="AG69" i="12"/>
  <c r="AH69" i="12" s="1"/>
  <c r="AG15" i="12"/>
  <c r="AH15" i="12" s="1"/>
  <c r="AG95" i="12"/>
  <c r="AH95" i="12" s="1"/>
  <c r="AG41" i="12"/>
  <c r="AH41" i="12" s="1"/>
  <c r="AG239" i="12"/>
  <c r="AH239" i="12" s="1"/>
  <c r="AG54" i="12"/>
  <c r="AH54" i="12" s="1"/>
  <c r="AG160" i="12"/>
  <c r="AH160" i="12" s="1"/>
  <c r="AG186" i="12"/>
  <c r="AH186" i="12" s="1"/>
  <c r="AG200" i="12"/>
  <c r="AH200" i="12" s="1"/>
  <c r="AG96" i="12"/>
  <c r="AH96" i="12" s="1"/>
  <c r="AG121" i="12"/>
  <c r="AH121" i="12" s="1"/>
  <c r="AG134" i="12"/>
  <c r="AH134" i="12" s="1"/>
  <c r="AG226" i="12"/>
  <c r="AH226" i="12" s="1"/>
  <c r="AG42" i="12"/>
  <c r="AH42" i="12" s="1"/>
  <c r="AG187" i="12"/>
  <c r="AH187" i="12" s="1"/>
  <c r="AG238" i="12"/>
  <c r="AH238" i="12" s="1"/>
  <c r="AG147" i="12"/>
  <c r="AH147" i="12" s="1"/>
  <c r="AG264" i="12"/>
  <c r="AH264" i="12" s="1"/>
  <c r="AG212" i="12"/>
  <c r="AH212" i="12" s="1"/>
  <c r="AG135" i="12"/>
  <c r="AH135" i="12" s="1"/>
  <c r="AG108" i="12"/>
  <c r="AH108" i="12" s="1"/>
  <c r="AG83" i="12"/>
  <c r="AH83" i="12" s="1"/>
  <c r="AG199" i="12"/>
  <c r="AH199" i="12" s="1"/>
  <c r="AG28" i="12"/>
  <c r="AH28" i="12" s="1"/>
  <c r="AG122" i="12"/>
  <c r="AH122" i="12" s="1"/>
  <c r="AG161" i="12"/>
  <c r="AH161" i="12" s="1"/>
  <c r="AG173" i="12"/>
  <c r="AH173" i="12" s="1"/>
  <c r="AG70" i="12"/>
  <c r="AH70" i="12" s="1"/>
  <c r="K422" i="12"/>
  <c r="AG294" i="12"/>
  <c r="L425" i="12" s="1"/>
  <c r="K421" i="12"/>
  <c r="K424" i="12"/>
  <c r="L439" i="12"/>
  <c r="K423" i="12"/>
  <c r="AN280" i="12"/>
  <c r="AK309" i="12"/>
  <c r="P321" i="12"/>
  <c r="O325" i="12"/>
  <c r="O324" i="12"/>
  <c r="L340" i="12"/>
  <c r="AK321" i="12"/>
  <c r="AK315" i="12"/>
  <c r="P312" i="12"/>
  <c r="Q309" i="12"/>
  <c r="P313" i="12"/>
  <c r="AL334" i="12"/>
  <c r="AJ293" i="12"/>
  <c r="N280" i="12"/>
  <c r="M337" i="12"/>
  <c r="M286" i="12"/>
  <c r="M283" i="12"/>
  <c r="M284" i="12" s="1"/>
  <c r="AJ14" i="12"/>
  <c r="N415" i="12"/>
  <c r="Q315" i="12" l="1"/>
  <c r="P318" i="12"/>
  <c r="P319" i="12"/>
  <c r="L421" i="12"/>
  <c r="AH294" i="12"/>
  <c r="M425" i="12" s="1"/>
  <c r="L424" i="12"/>
  <c r="L422" i="12"/>
  <c r="L423" i="12"/>
  <c r="K426" i="12"/>
  <c r="K420" i="12" s="1"/>
  <c r="AL309" i="12"/>
  <c r="AK293" i="12"/>
  <c r="M421" i="12"/>
  <c r="M424" i="12"/>
  <c r="M422" i="12"/>
  <c r="M423" i="12"/>
  <c r="AM334" i="12"/>
  <c r="R309" i="12"/>
  <c r="Q313" i="12"/>
  <c r="Q312" i="12"/>
  <c r="AL315" i="12"/>
  <c r="P325" i="12"/>
  <c r="Q321" i="12"/>
  <c r="P324" i="12"/>
  <c r="AO280" i="12"/>
  <c r="N438" i="12"/>
  <c r="N439" i="12"/>
  <c r="M340" i="12"/>
  <c r="O415" i="12"/>
  <c r="AI251" i="12"/>
  <c r="AI238" i="12"/>
  <c r="AI213" i="12"/>
  <c r="AI265" i="12"/>
  <c r="AI225" i="12"/>
  <c r="AI200" i="12"/>
  <c r="AI173" i="12"/>
  <c r="AI160" i="12"/>
  <c r="AI147" i="12"/>
  <c r="AI15" i="12"/>
  <c r="AI264" i="12"/>
  <c r="AI199" i="12"/>
  <c r="AI174" i="12"/>
  <c r="AI161" i="12"/>
  <c r="AI135" i="12"/>
  <c r="AI122" i="12"/>
  <c r="AK14" i="12"/>
  <c r="AI239" i="12"/>
  <c r="AI187" i="12"/>
  <c r="AI109" i="12"/>
  <c r="AI108" i="12"/>
  <c r="AI96" i="12"/>
  <c r="AI70" i="12"/>
  <c r="AI69" i="12"/>
  <c r="AI28" i="12"/>
  <c r="AI95" i="12"/>
  <c r="AI83" i="12"/>
  <c r="AI252" i="12"/>
  <c r="AI212" i="12"/>
  <c r="AI226" i="12"/>
  <c r="AI121" i="12"/>
  <c r="AI186" i="12"/>
  <c r="AI134" i="12"/>
  <c r="AI42" i="12"/>
  <c r="AI41" i="12"/>
  <c r="AI16" i="12"/>
  <c r="AI148" i="12"/>
  <c r="AI82" i="12"/>
  <c r="AI55" i="12"/>
  <c r="AI54" i="12"/>
  <c r="AI29" i="12"/>
  <c r="N337" i="12"/>
  <c r="N286" i="12"/>
  <c r="O280" i="12"/>
  <c r="N283" i="12"/>
  <c r="N284" i="12" s="1"/>
  <c r="AL321" i="12"/>
  <c r="Q318" i="12" l="1"/>
  <c r="Q319" i="12"/>
  <c r="R315" i="12"/>
  <c r="L426" i="12"/>
  <c r="L420" i="12" s="1"/>
  <c r="O439" i="12"/>
  <c r="O438" i="12"/>
  <c r="R313" i="12"/>
  <c r="S309" i="12"/>
  <c r="R312" i="12"/>
  <c r="O283" i="12"/>
  <c r="O284" i="12" s="1"/>
  <c r="O286" i="12"/>
  <c r="P280" i="12"/>
  <c r="O337" i="12"/>
  <c r="P415" i="12"/>
  <c r="AJ264" i="12"/>
  <c r="AJ239" i="12"/>
  <c r="AJ226" i="12"/>
  <c r="AJ199" i="12"/>
  <c r="AJ251" i="12"/>
  <c r="AJ238" i="12"/>
  <c r="AJ213" i="12"/>
  <c r="AJ186" i="12"/>
  <c r="AJ161" i="12"/>
  <c r="AJ148" i="12"/>
  <c r="AJ265" i="12"/>
  <c r="AJ212" i="12"/>
  <c r="AJ200" i="12"/>
  <c r="AJ121" i="12"/>
  <c r="AJ108" i="12"/>
  <c r="AJ95" i="12"/>
  <c r="AJ82" i="12"/>
  <c r="AJ69" i="12"/>
  <c r="AJ54" i="12"/>
  <c r="AJ41" i="12"/>
  <c r="AJ28" i="12"/>
  <c r="AJ173" i="12"/>
  <c r="AJ15" i="12"/>
  <c r="AJ252" i="12"/>
  <c r="AJ225" i="12"/>
  <c r="AJ174" i="12"/>
  <c r="AJ135" i="12"/>
  <c r="AJ122" i="12"/>
  <c r="AJ55" i="12"/>
  <c r="AJ29" i="12"/>
  <c r="AL14" i="12"/>
  <c r="AJ187" i="12"/>
  <c r="AJ147" i="12"/>
  <c r="AJ109" i="12"/>
  <c r="AJ96" i="12"/>
  <c r="AJ70" i="12"/>
  <c r="AJ160" i="12"/>
  <c r="AJ134" i="12"/>
  <c r="AJ83" i="12"/>
  <c r="AJ42" i="12"/>
  <c r="AJ16" i="12"/>
  <c r="AP280" i="12"/>
  <c r="Q324" i="12"/>
  <c r="Q325" i="12"/>
  <c r="R321" i="12"/>
  <c r="AM309" i="12"/>
  <c r="AM321" i="12"/>
  <c r="AN334" i="12"/>
  <c r="N340" i="12"/>
  <c r="N422" i="12"/>
  <c r="N421" i="12"/>
  <c r="N424" i="12"/>
  <c r="N423" i="12"/>
  <c r="AM315" i="12"/>
  <c r="AL293" i="12"/>
  <c r="M426" i="12"/>
  <c r="M420" i="12" s="1"/>
  <c r="R319" i="12" l="1"/>
  <c r="S315" i="12"/>
  <c r="R318" i="12"/>
  <c r="N426" i="12"/>
  <c r="AN315" i="12"/>
  <c r="Q415" i="12"/>
  <c r="AK252" i="12"/>
  <c r="AK212" i="12"/>
  <c r="AK264" i="12"/>
  <c r="AK239" i="12"/>
  <c r="AK226" i="12"/>
  <c r="AK199" i="12"/>
  <c r="AK174" i="12"/>
  <c r="AK251" i="12"/>
  <c r="AK225" i="12"/>
  <c r="AK187" i="12"/>
  <c r="AK147" i="12"/>
  <c r="AK134" i="12"/>
  <c r="AK109" i="12"/>
  <c r="AK96" i="12"/>
  <c r="AK83" i="12"/>
  <c r="AK70" i="12"/>
  <c r="AK55" i="12"/>
  <c r="AK42" i="12"/>
  <c r="AK29" i="12"/>
  <c r="AK16" i="12"/>
  <c r="AK265" i="12"/>
  <c r="AK238" i="12"/>
  <c r="AK200" i="12"/>
  <c r="AK121" i="12"/>
  <c r="AK108" i="12"/>
  <c r="AK95" i="12"/>
  <c r="AK82" i="12"/>
  <c r="AK69" i="12"/>
  <c r="AK54" i="12"/>
  <c r="AK41" i="12"/>
  <c r="AK28" i="12"/>
  <c r="AK160" i="12"/>
  <c r="AK148" i="12"/>
  <c r="AK15" i="12"/>
  <c r="AK213" i="12"/>
  <c r="AK161" i="12"/>
  <c r="AK135" i="12"/>
  <c r="AK122" i="12"/>
  <c r="AM14" i="12"/>
  <c r="AK173" i="12"/>
  <c r="AK186" i="12"/>
  <c r="O423" i="12"/>
  <c r="O422" i="12"/>
  <c r="O421" i="12"/>
  <c r="O424" i="12"/>
  <c r="P283" i="12"/>
  <c r="P284" i="12" s="1"/>
  <c r="P286" i="12"/>
  <c r="Q280" i="12"/>
  <c r="P337" i="12"/>
  <c r="AO334" i="12"/>
  <c r="P438" i="12"/>
  <c r="P439" i="12"/>
  <c r="O340" i="12"/>
  <c r="AM293" i="12"/>
  <c r="AN321" i="12"/>
  <c r="AN309" i="12"/>
  <c r="R324" i="12"/>
  <c r="R325" i="12"/>
  <c r="S321" i="12"/>
  <c r="AQ280" i="12"/>
  <c r="S312" i="12"/>
  <c r="S313" i="12"/>
  <c r="T309" i="12"/>
  <c r="T315" i="12" l="1"/>
  <c r="AF316" i="12" s="1"/>
  <c r="K434" i="12" s="1"/>
  <c r="S319" i="12"/>
  <c r="S318" i="12"/>
  <c r="O426" i="12"/>
  <c r="AO309" i="12"/>
  <c r="T321" i="12"/>
  <c r="AF323" i="12" s="1"/>
  <c r="K431" i="12" s="1"/>
  <c r="S324" i="12"/>
  <c r="S325" i="12"/>
  <c r="P424" i="12"/>
  <c r="P423" i="12"/>
  <c r="P421" i="12"/>
  <c r="P422" i="12"/>
  <c r="AR280" i="12"/>
  <c r="AO321" i="12"/>
  <c r="AN293" i="12"/>
  <c r="P340" i="12"/>
  <c r="Q439" i="12"/>
  <c r="Q438" i="12"/>
  <c r="AO315" i="12"/>
  <c r="T312" i="12"/>
  <c r="T313" i="12"/>
  <c r="AF311" i="12"/>
  <c r="AG311" i="12" s="1"/>
  <c r="L429" i="12" s="1"/>
  <c r="AF310" i="12"/>
  <c r="AP334" i="12"/>
  <c r="Q337" i="12"/>
  <c r="R280" i="12"/>
  <c r="Q286" i="12"/>
  <c r="Q283" i="12"/>
  <c r="Q284" i="12" s="1"/>
  <c r="AL265" i="12"/>
  <c r="AL225" i="12"/>
  <c r="AL200" i="12"/>
  <c r="R415" i="12"/>
  <c r="AL252" i="12"/>
  <c r="AL212" i="12"/>
  <c r="AL187" i="12"/>
  <c r="AL239" i="12"/>
  <c r="AL213" i="12"/>
  <c r="AL186" i="12"/>
  <c r="AL160" i="12"/>
  <c r="AL148" i="12"/>
  <c r="AL135" i="12"/>
  <c r="AL122" i="12"/>
  <c r="AN14" i="12"/>
  <c r="AL251" i="12"/>
  <c r="AL147" i="12"/>
  <c r="AL134" i="12"/>
  <c r="AL109" i="12"/>
  <c r="AL96" i="12"/>
  <c r="AL83" i="12"/>
  <c r="AL70" i="12"/>
  <c r="AL55" i="12"/>
  <c r="AL42" i="12"/>
  <c r="AL29" i="12"/>
  <c r="AL16" i="12"/>
  <c r="AL199" i="12"/>
  <c r="AL82" i="12"/>
  <c r="AL54" i="12"/>
  <c r="AL226" i="12"/>
  <c r="AL264" i="12"/>
  <c r="AL174" i="12"/>
  <c r="AL108" i="12"/>
  <c r="AL69" i="12"/>
  <c r="AL28" i="12"/>
  <c r="AL15" i="12"/>
  <c r="AL161" i="12"/>
  <c r="AL121" i="12"/>
  <c r="AL238" i="12"/>
  <c r="AL173" i="12"/>
  <c r="AL95" i="12"/>
  <c r="AL41" i="12"/>
  <c r="AG316" i="12" l="1"/>
  <c r="L434" i="12" s="1"/>
  <c r="T319" i="12"/>
  <c r="E319" i="12" s="1"/>
  <c r="T318" i="12"/>
  <c r="AF317" i="12"/>
  <c r="K430" i="12" s="1"/>
  <c r="AG323" i="12"/>
  <c r="L431" i="12" s="1"/>
  <c r="P426" i="12"/>
  <c r="E313" i="12"/>
  <c r="E312" i="12"/>
  <c r="AP315" i="12"/>
  <c r="AP321" i="12"/>
  <c r="AP309" i="12"/>
  <c r="Q421" i="12"/>
  <c r="Q424" i="12"/>
  <c r="Q423" i="12"/>
  <c r="Q422" i="12"/>
  <c r="R438" i="12"/>
  <c r="R439" i="12"/>
  <c r="AQ334" i="12"/>
  <c r="K433" i="12"/>
  <c r="AG310" i="12"/>
  <c r="AS280" i="12"/>
  <c r="AM251" i="12"/>
  <c r="AM238" i="12"/>
  <c r="AM213" i="12"/>
  <c r="AM265" i="12"/>
  <c r="AM225" i="12"/>
  <c r="AM200" i="12"/>
  <c r="AM173" i="12"/>
  <c r="AM160" i="12"/>
  <c r="AM147" i="12"/>
  <c r="AM252" i="12"/>
  <c r="AM226" i="12"/>
  <c r="AM174" i="12"/>
  <c r="AM161" i="12"/>
  <c r="AM15" i="12"/>
  <c r="AM239" i="12"/>
  <c r="AM212" i="12"/>
  <c r="AM187" i="12"/>
  <c r="AM186" i="12"/>
  <c r="AM148" i="12"/>
  <c r="AM135" i="12"/>
  <c r="AM122" i="12"/>
  <c r="AO14" i="12"/>
  <c r="S415" i="12"/>
  <c r="AM134" i="12"/>
  <c r="AM95" i="12"/>
  <c r="AM83" i="12"/>
  <c r="AM42" i="12"/>
  <c r="AM41" i="12"/>
  <c r="AM16" i="12"/>
  <c r="AM109" i="12"/>
  <c r="AM69" i="12"/>
  <c r="AM28" i="12"/>
  <c r="AM199" i="12"/>
  <c r="AM82" i="12"/>
  <c r="AM55" i="12"/>
  <c r="AM54" i="12"/>
  <c r="AM29" i="12"/>
  <c r="AM264" i="12"/>
  <c r="AM108" i="12"/>
  <c r="AM96" i="12"/>
  <c r="AM70" i="12"/>
  <c r="AM121" i="12"/>
  <c r="R337" i="12"/>
  <c r="R286" i="12"/>
  <c r="R283" i="12"/>
  <c r="R284" i="12" s="1"/>
  <c r="AF281" i="12"/>
  <c r="K416" i="12" s="1"/>
  <c r="I283" i="12"/>
  <c r="I284" i="12" s="1"/>
  <c r="K429" i="12"/>
  <c r="AH311" i="12"/>
  <c r="M429" i="12" s="1"/>
  <c r="Q340" i="12"/>
  <c r="AO293" i="12"/>
  <c r="T325" i="12"/>
  <c r="E325" i="12" s="1"/>
  <c r="T324" i="12"/>
  <c r="AF322" i="12"/>
  <c r="AG322" i="12" s="1"/>
  <c r="L435" i="12" s="1"/>
  <c r="AH316" i="12" l="1"/>
  <c r="AI316" i="12" s="1"/>
  <c r="N434" i="12" s="1"/>
  <c r="E318" i="12"/>
  <c r="AG317" i="12"/>
  <c r="L430" i="12" s="1"/>
  <c r="L440" i="12" s="1"/>
  <c r="AH323" i="12"/>
  <c r="M431" i="12" s="1"/>
  <c r="Q426" i="12"/>
  <c r="AQ315" i="12"/>
  <c r="T415" i="12"/>
  <c r="AN264" i="12"/>
  <c r="AN239" i="12"/>
  <c r="AN226" i="12"/>
  <c r="AN199" i="12"/>
  <c r="AN251" i="12"/>
  <c r="AN238" i="12"/>
  <c r="AN213" i="12"/>
  <c r="AN186" i="12"/>
  <c r="AN161" i="12"/>
  <c r="AN148" i="12"/>
  <c r="AN173" i="12"/>
  <c r="AN121" i="12"/>
  <c r="AN108" i="12"/>
  <c r="AN95" i="12"/>
  <c r="AN82" i="12"/>
  <c r="AN69" i="12"/>
  <c r="AN54" i="12"/>
  <c r="AN41" i="12"/>
  <c r="AN28" i="12"/>
  <c r="AN252" i="12"/>
  <c r="AN225" i="12"/>
  <c r="AN174" i="12"/>
  <c r="AN160" i="12"/>
  <c r="AN15" i="12"/>
  <c r="AN212" i="12"/>
  <c r="AN147" i="12"/>
  <c r="AN135" i="12"/>
  <c r="AN122" i="12"/>
  <c r="AN29" i="12"/>
  <c r="AN265" i="12"/>
  <c r="AN109" i="12"/>
  <c r="AN96" i="12"/>
  <c r="AN134" i="12"/>
  <c r="AN83" i="12"/>
  <c r="AN42" i="12"/>
  <c r="AN16" i="12"/>
  <c r="AN200" i="12"/>
  <c r="AN187" i="12"/>
  <c r="AN55" i="12"/>
  <c r="AP14" i="12"/>
  <c r="AN70" i="12"/>
  <c r="AQ309" i="12"/>
  <c r="AP293" i="12"/>
  <c r="R340" i="12"/>
  <c r="AF335" i="12"/>
  <c r="K436" i="12" s="1"/>
  <c r="S439" i="12"/>
  <c r="S438" i="12"/>
  <c r="AT280" i="12"/>
  <c r="AR334" i="12"/>
  <c r="AQ321" i="12"/>
  <c r="AG281" i="12"/>
  <c r="I428" i="12"/>
  <c r="E324" i="12"/>
  <c r="L433" i="12"/>
  <c r="L432" i="12" s="1"/>
  <c r="AH310" i="12"/>
  <c r="M433" i="12" s="1"/>
  <c r="K443" i="12"/>
  <c r="K442" i="12"/>
  <c r="K427" i="12"/>
  <c r="K444" i="12"/>
  <c r="R422" i="12"/>
  <c r="R421" i="12"/>
  <c r="R423" i="12"/>
  <c r="R424" i="12"/>
  <c r="K435" i="12"/>
  <c r="K428" i="12"/>
  <c r="K440" i="12"/>
  <c r="AH322" i="12"/>
  <c r="M435" i="12" s="1"/>
  <c r="AI311" i="12"/>
  <c r="AJ311" i="12" s="1"/>
  <c r="O429" i="12" s="1"/>
  <c r="AJ316" i="12" l="1"/>
  <c r="AK316" i="12" s="1"/>
  <c r="M434" i="12"/>
  <c r="M432" i="12" s="1"/>
  <c r="I432" i="12"/>
  <c r="L428" i="12"/>
  <c r="AH317" i="12"/>
  <c r="AI317" i="12" s="1"/>
  <c r="AI310" i="12"/>
  <c r="N433" i="12" s="1"/>
  <c r="R426" i="12"/>
  <c r="AI323" i="12"/>
  <c r="AJ323" i="12" s="1"/>
  <c r="O431" i="12" s="1"/>
  <c r="P434" i="12"/>
  <c r="L416" i="12"/>
  <c r="AH281" i="12"/>
  <c r="M416" i="12" s="1"/>
  <c r="N429" i="12"/>
  <c r="AU280" i="12"/>
  <c r="AK311" i="12"/>
  <c r="AL311" i="12" s="1"/>
  <c r="Q429" i="12" s="1"/>
  <c r="AG335" i="12"/>
  <c r="L436" i="12" s="1"/>
  <c r="AS334" i="12"/>
  <c r="AQ293" i="12"/>
  <c r="AR315" i="12"/>
  <c r="AR321" i="12"/>
  <c r="AR309" i="12"/>
  <c r="U415" i="12"/>
  <c r="AO252" i="12"/>
  <c r="AO212" i="12"/>
  <c r="AO264" i="12"/>
  <c r="AO239" i="12"/>
  <c r="AO226" i="12"/>
  <c r="AO199" i="12"/>
  <c r="AO174" i="12"/>
  <c r="AO134" i="12"/>
  <c r="AO109" i="12"/>
  <c r="AO96" i="12"/>
  <c r="AO83" i="12"/>
  <c r="AO70" i="12"/>
  <c r="AO55" i="12"/>
  <c r="AO42" i="12"/>
  <c r="AO29" i="12"/>
  <c r="AO16" i="12"/>
  <c r="AO213" i="12"/>
  <c r="AO173" i="12"/>
  <c r="AO161" i="12"/>
  <c r="AO121" i="12"/>
  <c r="AO108" i="12"/>
  <c r="AO95" i="12"/>
  <c r="AO82" i="12"/>
  <c r="AO69" i="12"/>
  <c r="AO54" i="12"/>
  <c r="AO41" i="12"/>
  <c r="AO28" i="12"/>
  <c r="AO265" i="12"/>
  <c r="AO238" i="12"/>
  <c r="AO186" i="12"/>
  <c r="AO251" i="12"/>
  <c r="AO200" i="12"/>
  <c r="AO187" i="12"/>
  <c r="AO147" i="12"/>
  <c r="AO225" i="12"/>
  <c r="AO160" i="12"/>
  <c r="AO148" i="12"/>
  <c r="AO15" i="12"/>
  <c r="AO135" i="12"/>
  <c r="AO122" i="12"/>
  <c r="AQ14" i="12"/>
  <c r="S423" i="12"/>
  <c r="S422" i="12"/>
  <c r="S424" i="12"/>
  <c r="S421" i="12"/>
  <c r="T439" i="12"/>
  <c r="T438" i="12"/>
  <c r="K432" i="12"/>
  <c r="K437" i="12" s="1"/>
  <c r="AI322" i="12"/>
  <c r="O434" i="12" l="1"/>
  <c r="AL316" i="12"/>
  <c r="Q434" i="12" s="1"/>
  <c r="M430" i="12"/>
  <c r="M428" i="12" s="1"/>
  <c r="N430" i="12"/>
  <c r="N440" i="12" s="1"/>
  <c r="AJ317" i="12"/>
  <c r="AJ310" i="12"/>
  <c r="O433" i="12" s="1"/>
  <c r="N431" i="12"/>
  <c r="S426" i="12"/>
  <c r="AK323" i="12"/>
  <c r="P431" i="12" s="1"/>
  <c r="N435" i="12"/>
  <c r="AJ322" i="12"/>
  <c r="O435" i="12" s="1"/>
  <c r="AS309" i="12"/>
  <c r="AT334" i="12"/>
  <c r="AM311" i="12"/>
  <c r="R429" i="12" s="1"/>
  <c r="U439" i="12"/>
  <c r="U438" i="12"/>
  <c r="AS321" i="12"/>
  <c r="AP265" i="12"/>
  <c r="AP225" i="12"/>
  <c r="AP200" i="12"/>
  <c r="AP252" i="12"/>
  <c r="AP212" i="12"/>
  <c r="AP187" i="12"/>
  <c r="AP264" i="12"/>
  <c r="AP238" i="12"/>
  <c r="AP199" i="12"/>
  <c r="AP147" i="12"/>
  <c r="AP135" i="12"/>
  <c r="AP122" i="12"/>
  <c r="AR14" i="12"/>
  <c r="AP226" i="12"/>
  <c r="AP134" i="12"/>
  <c r="AP109" i="12"/>
  <c r="AP96" i="12"/>
  <c r="AP83" i="12"/>
  <c r="AP70" i="12"/>
  <c r="AP55" i="12"/>
  <c r="AP42" i="12"/>
  <c r="AP29" i="12"/>
  <c r="AP16" i="12"/>
  <c r="AP251" i="12"/>
  <c r="AP173" i="12"/>
  <c r="AP121" i="12"/>
  <c r="V415" i="12"/>
  <c r="AP160" i="12"/>
  <c r="AP239" i="12"/>
  <c r="AP186" i="12"/>
  <c r="AP95" i="12"/>
  <c r="AP41" i="12"/>
  <c r="AP213" i="12"/>
  <c r="AP174" i="12"/>
  <c r="AP148" i="12"/>
  <c r="AP82" i="12"/>
  <c r="AP54" i="12"/>
  <c r="AP161" i="12"/>
  <c r="AP108" i="12"/>
  <c r="AP69" i="12"/>
  <c r="AP28" i="12"/>
  <c r="AP15" i="12"/>
  <c r="AS315" i="12"/>
  <c r="L444" i="12"/>
  <c r="L443" i="12"/>
  <c r="L442" i="12"/>
  <c r="L427" i="12"/>
  <c r="L437" i="12" s="1"/>
  <c r="T424" i="12"/>
  <c r="T423" i="12"/>
  <c r="T422" i="12"/>
  <c r="T421" i="12"/>
  <c r="AR293" i="12"/>
  <c r="P429" i="12"/>
  <c r="AV280" i="12"/>
  <c r="M427" i="12"/>
  <c r="M444" i="12"/>
  <c r="M443" i="12"/>
  <c r="M442" i="12"/>
  <c r="AH335" i="12"/>
  <c r="M436" i="12" s="1"/>
  <c r="AM316" i="12" l="1"/>
  <c r="R434" i="12" s="1"/>
  <c r="N428" i="12"/>
  <c r="O430" i="12"/>
  <c r="AK317" i="12"/>
  <c r="AN311" i="12"/>
  <c r="S429" i="12" s="1"/>
  <c r="AK310" i="12"/>
  <c r="P433" i="12" s="1"/>
  <c r="M437" i="12"/>
  <c r="AL323" i="12"/>
  <c r="W415" i="12"/>
  <c r="AQ251" i="12"/>
  <c r="AQ238" i="12"/>
  <c r="AQ213" i="12"/>
  <c r="AQ265" i="12"/>
  <c r="AQ225" i="12"/>
  <c r="AQ200" i="12"/>
  <c r="AQ173" i="12"/>
  <c r="AQ160" i="12"/>
  <c r="AQ147" i="12"/>
  <c r="AQ187" i="12"/>
  <c r="AQ186" i="12"/>
  <c r="AQ148" i="12"/>
  <c r="AQ15" i="12"/>
  <c r="AQ264" i="12"/>
  <c r="AQ199" i="12"/>
  <c r="AQ135" i="12"/>
  <c r="AQ122" i="12"/>
  <c r="AS14" i="12"/>
  <c r="AQ161" i="12"/>
  <c r="AQ109" i="12"/>
  <c r="AQ108" i="12"/>
  <c r="AQ96" i="12"/>
  <c r="AQ70" i="12"/>
  <c r="AQ69" i="12"/>
  <c r="AQ28" i="12"/>
  <c r="AQ239" i="12"/>
  <c r="AQ134" i="12"/>
  <c r="AQ95" i="12"/>
  <c r="AQ42" i="12"/>
  <c r="AQ41" i="12"/>
  <c r="AQ16" i="12"/>
  <c r="AQ252" i="12"/>
  <c r="AQ212" i="12"/>
  <c r="AQ121" i="12"/>
  <c r="AQ83" i="12"/>
  <c r="AQ226" i="12"/>
  <c r="AQ174" i="12"/>
  <c r="AQ82" i="12"/>
  <c r="AQ55" i="12"/>
  <c r="AQ54" i="12"/>
  <c r="AQ29" i="12"/>
  <c r="U421" i="12"/>
  <c r="U424" i="12"/>
  <c r="U422" i="12"/>
  <c r="U423" i="12"/>
  <c r="AT315" i="12"/>
  <c r="V439" i="12"/>
  <c r="V438" i="12"/>
  <c r="AT309" i="12"/>
  <c r="N432" i="12"/>
  <c r="AK322" i="12"/>
  <c r="AL322" i="12" s="1"/>
  <c r="Q435" i="12" s="1"/>
  <c r="AT321" i="12"/>
  <c r="AW280" i="12"/>
  <c r="AS293" i="12"/>
  <c r="AU334" i="12"/>
  <c r="O432" i="12"/>
  <c r="T426" i="12"/>
  <c r="AN316" i="12" l="1"/>
  <c r="S434" i="12" s="1"/>
  <c r="P430" i="12"/>
  <c r="AL317" i="12"/>
  <c r="O428" i="12"/>
  <c r="O440" i="12"/>
  <c r="AO311" i="12"/>
  <c r="T429" i="12" s="1"/>
  <c r="AL310" i="12"/>
  <c r="Q433" i="12" s="1"/>
  <c r="Q432" i="12" s="1"/>
  <c r="U426" i="12"/>
  <c r="AM323" i="12"/>
  <c r="AN323" i="12" s="1"/>
  <c r="S431" i="12" s="1"/>
  <c r="Q431" i="12"/>
  <c r="AT293" i="12"/>
  <c r="V422" i="12"/>
  <c r="V421" i="12"/>
  <c r="V424" i="12"/>
  <c r="V423" i="12"/>
  <c r="AV334" i="12"/>
  <c r="AU315" i="12"/>
  <c r="X415" i="12"/>
  <c r="AR264" i="12"/>
  <c r="AR239" i="12"/>
  <c r="AR226" i="12"/>
  <c r="AR199" i="12"/>
  <c r="AR251" i="12"/>
  <c r="AR238" i="12"/>
  <c r="AR213" i="12"/>
  <c r="AR186" i="12"/>
  <c r="AR161" i="12"/>
  <c r="AR148" i="12"/>
  <c r="AR265" i="12"/>
  <c r="AR212" i="12"/>
  <c r="AR200" i="12"/>
  <c r="AR174" i="12"/>
  <c r="AR160" i="12"/>
  <c r="AR121" i="12"/>
  <c r="AR108" i="12"/>
  <c r="AR95" i="12"/>
  <c r="AR82" i="12"/>
  <c r="AR69" i="12"/>
  <c r="AR54" i="12"/>
  <c r="AR41" i="12"/>
  <c r="AR28" i="12"/>
  <c r="AR187" i="12"/>
  <c r="AR147" i="12"/>
  <c r="AR15" i="12"/>
  <c r="AR135" i="12"/>
  <c r="AR122" i="12"/>
  <c r="AR55" i="12"/>
  <c r="AR29" i="12"/>
  <c r="AT14" i="12"/>
  <c r="AR225" i="12"/>
  <c r="AR134" i="12"/>
  <c r="AR173" i="12"/>
  <c r="AR109" i="12"/>
  <c r="AR96" i="12"/>
  <c r="AR70" i="12"/>
  <c r="AR252" i="12"/>
  <c r="AR83" i="12"/>
  <c r="AR42" i="12"/>
  <c r="AR16" i="12"/>
  <c r="AX280" i="12"/>
  <c r="P435" i="12"/>
  <c r="AM322" i="12"/>
  <c r="AN322" i="12" s="1"/>
  <c r="S435" i="12" s="1"/>
  <c r="AU321" i="12"/>
  <c r="AU309" i="12"/>
  <c r="W438" i="12"/>
  <c r="W439" i="12"/>
  <c r="AO316" i="12" l="1"/>
  <c r="AP316" i="12" s="1"/>
  <c r="U434" i="12" s="1"/>
  <c r="Q430" i="12"/>
  <c r="Q440" i="12" s="1"/>
  <c r="AM317" i="12"/>
  <c r="P428" i="12"/>
  <c r="P440" i="12"/>
  <c r="AP311" i="12"/>
  <c r="U429" i="12" s="1"/>
  <c r="AM310" i="12"/>
  <c r="AN310" i="12" s="1"/>
  <c r="S433" i="12" s="1"/>
  <c r="S432" i="12" s="1"/>
  <c r="V426" i="12"/>
  <c r="R431" i="12"/>
  <c r="AO323" i="12"/>
  <c r="T431" i="12" s="1"/>
  <c r="Y415" i="12"/>
  <c r="AS252" i="12"/>
  <c r="AS212" i="12"/>
  <c r="AS264" i="12"/>
  <c r="AS239" i="12"/>
  <c r="AS226" i="12"/>
  <c r="AS199" i="12"/>
  <c r="AS174" i="12"/>
  <c r="AS251" i="12"/>
  <c r="AS225" i="12"/>
  <c r="AS173" i="12"/>
  <c r="AS161" i="12"/>
  <c r="AS134" i="12"/>
  <c r="AS109" i="12"/>
  <c r="AS96" i="12"/>
  <c r="AS83" i="12"/>
  <c r="AS70" i="12"/>
  <c r="AS55" i="12"/>
  <c r="AS42" i="12"/>
  <c r="AS29" i="12"/>
  <c r="AS16" i="12"/>
  <c r="AS265" i="12"/>
  <c r="AS238" i="12"/>
  <c r="AS200" i="12"/>
  <c r="AS186" i="12"/>
  <c r="AS160" i="12"/>
  <c r="AS148" i="12"/>
  <c r="AS121" i="12"/>
  <c r="AS108" i="12"/>
  <c r="AS95" i="12"/>
  <c r="AS82" i="12"/>
  <c r="AS69" i="12"/>
  <c r="AS54" i="12"/>
  <c r="AS41" i="12"/>
  <c r="AS28" i="12"/>
  <c r="AS187" i="12"/>
  <c r="AS147" i="12"/>
  <c r="AS15" i="12"/>
  <c r="AS135" i="12"/>
  <c r="AS122" i="12"/>
  <c r="AU14" i="12"/>
  <c r="AS213" i="12"/>
  <c r="AV315" i="12"/>
  <c r="AW334" i="12"/>
  <c r="AU293" i="12"/>
  <c r="R435" i="12"/>
  <c r="AO322" i="12"/>
  <c r="T435" i="12" s="1"/>
  <c r="P432" i="12"/>
  <c r="X439" i="12"/>
  <c r="X438" i="12"/>
  <c r="AV309" i="12"/>
  <c r="AV321" i="12"/>
  <c r="AY280" i="12"/>
  <c r="W423" i="12"/>
  <c r="W422" i="12"/>
  <c r="W421" i="12"/>
  <c r="W424" i="12"/>
  <c r="AQ316" i="12" l="1"/>
  <c r="V434" i="12" s="1"/>
  <c r="T434" i="12"/>
  <c r="R430" i="12"/>
  <c r="R440" i="12" s="1"/>
  <c r="AN317" i="12"/>
  <c r="Q428" i="12"/>
  <c r="AQ311" i="12"/>
  <c r="V429" i="12" s="1"/>
  <c r="R433" i="12"/>
  <c r="R432" i="12" s="1"/>
  <c r="W426" i="12"/>
  <c r="AP323" i="12"/>
  <c r="U431" i="12" s="1"/>
  <c r="AP322" i="12"/>
  <c r="U435" i="12" s="1"/>
  <c r="AO310" i="12"/>
  <c r="T433" i="12" s="1"/>
  <c r="AZ280" i="12"/>
  <c r="AW309" i="12"/>
  <c r="AW321" i="12"/>
  <c r="AV293" i="12"/>
  <c r="AW315" i="12"/>
  <c r="AT265" i="12"/>
  <c r="AT225" i="12"/>
  <c r="AT200" i="12"/>
  <c r="Z415" i="12"/>
  <c r="AT252" i="12"/>
  <c r="AT212" i="12"/>
  <c r="AT187" i="12"/>
  <c r="AT239" i="12"/>
  <c r="AT213" i="12"/>
  <c r="AT135" i="12"/>
  <c r="AT122" i="12"/>
  <c r="AV14" i="12"/>
  <c r="AT251" i="12"/>
  <c r="AT174" i="12"/>
  <c r="AT173" i="12"/>
  <c r="AT161" i="12"/>
  <c r="AT134" i="12"/>
  <c r="AT109" i="12"/>
  <c r="AT96" i="12"/>
  <c r="AT83" i="12"/>
  <c r="AT70" i="12"/>
  <c r="AT55" i="12"/>
  <c r="AT42" i="12"/>
  <c r="AT29" i="12"/>
  <c r="AT16" i="12"/>
  <c r="AT226" i="12"/>
  <c r="AT82" i="12"/>
  <c r="AT54" i="12"/>
  <c r="AT121" i="12"/>
  <c r="AT264" i="12"/>
  <c r="AT148" i="12"/>
  <c r="AT95" i="12"/>
  <c r="AT238" i="12"/>
  <c r="AT147" i="12"/>
  <c r="AT108" i="12"/>
  <c r="AT69" i="12"/>
  <c r="AT28" i="12"/>
  <c r="AT15" i="12"/>
  <c r="AT199" i="12"/>
  <c r="AT186" i="12"/>
  <c r="AT160" i="12"/>
  <c r="AT41" i="12"/>
  <c r="Y439" i="12"/>
  <c r="Y438" i="12"/>
  <c r="AX334" i="12"/>
  <c r="X424" i="12"/>
  <c r="X423" i="12"/>
  <c r="X421" i="12"/>
  <c r="X422" i="12"/>
  <c r="T432" i="12" l="1"/>
  <c r="AR316" i="12"/>
  <c r="W434" i="12" s="1"/>
  <c r="R428" i="12"/>
  <c r="AO317" i="12"/>
  <c r="AP317" i="12" s="1"/>
  <c r="U430" i="12" s="1"/>
  <c r="U440" i="12" s="1"/>
  <c r="S430" i="12"/>
  <c r="AR311" i="12"/>
  <c r="AS311" i="12" s="1"/>
  <c r="X429" i="12" s="1"/>
  <c r="AP310" i="12"/>
  <c r="U433" i="12" s="1"/>
  <c r="U432" i="12" s="1"/>
  <c r="AQ323" i="12"/>
  <c r="X426" i="12"/>
  <c r="AQ322" i="12"/>
  <c r="AX315" i="12"/>
  <c r="AX321" i="12"/>
  <c r="AY334" i="12"/>
  <c r="AW293" i="12"/>
  <c r="Y421" i="12"/>
  <c r="Y424" i="12"/>
  <c r="Y423" i="12"/>
  <c r="Y422" i="12"/>
  <c r="AX309" i="12"/>
  <c r="AU251" i="12"/>
  <c r="AU238" i="12"/>
  <c r="AU213" i="12"/>
  <c r="AU265" i="12"/>
  <c r="AU225" i="12"/>
  <c r="AU200" i="12"/>
  <c r="AU173" i="12"/>
  <c r="AU160" i="12"/>
  <c r="AU147" i="12"/>
  <c r="AA415" i="12"/>
  <c r="AU252" i="12"/>
  <c r="AU226" i="12"/>
  <c r="AU15" i="12"/>
  <c r="AU239" i="12"/>
  <c r="AU212" i="12"/>
  <c r="AU135" i="12"/>
  <c r="AU122" i="12"/>
  <c r="AW14" i="12"/>
  <c r="AU264" i="12"/>
  <c r="AU174" i="12"/>
  <c r="AU148" i="12"/>
  <c r="AU134" i="12"/>
  <c r="AU95" i="12"/>
  <c r="AU83" i="12"/>
  <c r="AU42" i="12"/>
  <c r="AU41" i="12"/>
  <c r="AU16" i="12"/>
  <c r="AU96" i="12"/>
  <c r="AU70" i="12"/>
  <c r="AU69" i="12"/>
  <c r="AU28" i="12"/>
  <c r="AU199" i="12"/>
  <c r="AU121" i="12"/>
  <c r="AU187" i="12"/>
  <c r="AU161" i="12"/>
  <c r="AU82" i="12"/>
  <c r="AU55" i="12"/>
  <c r="AU54" i="12"/>
  <c r="AU29" i="12"/>
  <c r="AU109" i="12"/>
  <c r="AU108" i="12"/>
  <c r="AU186" i="12"/>
  <c r="Z438" i="12"/>
  <c r="Z439" i="12"/>
  <c r="BA280" i="12"/>
  <c r="AS316" i="12" l="1"/>
  <c r="X434" i="12" s="1"/>
  <c r="T430" i="12"/>
  <c r="AQ317" i="12"/>
  <c r="V430" i="12" s="1"/>
  <c r="V440" i="12" s="1"/>
  <c r="S440" i="12"/>
  <c r="S428" i="12"/>
  <c r="U428" i="12"/>
  <c r="AT311" i="12"/>
  <c r="AU311" i="12" s="1"/>
  <c r="W429" i="12"/>
  <c r="AT316" i="12"/>
  <c r="Y434" i="12" s="1"/>
  <c r="V435" i="12"/>
  <c r="AR322" i="12"/>
  <c r="W435" i="12" s="1"/>
  <c r="AQ310" i="12"/>
  <c r="AR310" i="12" s="1"/>
  <c r="V431" i="12"/>
  <c r="AR323" i="12"/>
  <c r="Y426" i="12"/>
  <c r="AX293" i="12"/>
  <c r="AY315" i="12"/>
  <c r="AY309" i="12"/>
  <c r="BB280" i="12"/>
  <c r="AB415" i="12"/>
  <c r="AV264" i="12"/>
  <c r="AV239" i="12"/>
  <c r="AV226" i="12"/>
  <c r="AV199" i="12"/>
  <c r="AV251" i="12"/>
  <c r="AV238" i="12"/>
  <c r="AV213" i="12"/>
  <c r="AV186" i="12"/>
  <c r="AV161" i="12"/>
  <c r="AV148" i="12"/>
  <c r="AV187" i="12"/>
  <c r="AV147" i="12"/>
  <c r="AV121" i="12"/>
  <c r="AV108" i="12"/>
  <c r="AV95" i="12"/>
  <c r="AV82" i="12"/>
  <c r="AV69" i="12"/>
  <c r="AV54" i="12"/>
  <c r="AV41" i="12"/>
  <c r="AV28" i="12"/>
  <c r="AV252" i="12"/>
  <c r="AV225" i="12"/>
  <c r="AV15" i="12"/>
  <c r="AV200" i="12"/>
  <c r="AV160" i="12"/>
  <c r="AV173" i="12"/>
  <c r="AV55" i="12"/>
  <c r="AX14" i="12"/>
  <c r="AV96" i="12"/>
  <c r="AV265" i="12"/>
  <c r="AV174" i="12"/>
  <c r="AV134" i="12"/>
  <c r="AV83" i="12"/>
  <c r="AV42" i="12"/>
  <c r="AV16" i="12"/>
  <c r="AV212" i="12"/>
  <c r="AV135" i="12"/>
  <c r="AV122" i="12"/>
  <c r="AV29" i="12"/>
  <c r="AV109" i="12"/>
  <c r="AV70" i="12"/>
  <c r="AA439" i="12"/>
  <c r="AA438" i="12"/>
  <c r="Z422" i="12"/>
  <c r="Z421" i="12"/>
  <c r="Z423" i="12"/>
  <c r="Z424" i="12"/>
  <c r="AZ334" i="12"/>
  <c r="AY321" i="12"/>
  <c r="V428" i="12" l="1"/>
  <c r="AR317" i="12"/>
  <c r="T428" i="12"/>
  <c r="T440" i="12"/>
  <c r="Y429" i="12"/>
  <c r="AU316" i="12"/>
  <c r="Z434" i="12" s="1"/>
  <c r="AS322" i="12"/>
  <c r="X435" i="12" s="1"/>
  <c r="V433" i="12"/>
  <c r="V432" i="12" s="1"/>
  <c r="W431" i="12"/>
  <c r="AS323" i="12"/>
  <c r="X431" i="12" s="1"/>
  <c r="Z426" i="12"/>
  <c r="BA334" i="12"/>
  <c r="W433" i="12"/>
  <c r="W432" i="12" s="1"/>
  <c r="AS310" i="12"/>
  <c r="X433" i="12" s="1"/>
  <c r="AZ315" i="12"/>
  <c r="AY293" i="12"/>
  <c r="BC280" i="12"/>
  <c r="AZ321" i="12"/>
  <c r="AA423" i="12"/>
  <c r="AA422" i="12"/>
  <c r="AA424" i="12"/>
  <c r="AA421" i="12"/>
  <c r="Z429" i="12"/>
  <c r="AV311" i="12"/>
  <c r="AA429" i="12" s="1"/>
  <c r="AC415" i="12"/>
  <c r="AW252" i="12"/>
  <c r="AW212" i="12"/>
  <c r="AW264" i="12"/>
  <c r="AW239" i="12"/>
  <c r="AW226" i="12"/>
  <c r="AW199" i="12"/>
  <c r="AW174" i="12"/>
  <c r="AW186" i="12"/>
  <c r="AW160" i="12"/>
  <c r="AW148" i="12"/>
  <c r="AW134" i="12"/>
  <c r="AW109" i="12"/>
  <c r="AW96" i="12"/>
  <c r="AW83" i="12"/>
  <c r="AW70" i="12"/>
  <c r="AW55" i="12"/>
  <c r="AW42" i="12"/>
  <c r="AW29" i="12"/>
  <c r="AW16" i="12"/>
  <c r="AW213" i="12"/>
  <c r="AW187" i="12"/>
  <c r="AW147" i="12"/>
  <c r="AW121" i="12"/>
  <c r="AW108" i="12"/>
  <c r="AW95" i="12"/>
  <c r="AW82" i="12"/>
  <c r="AW69" i="12"/>
  <c r="AW54" i="12"/>
  <c r="AW41" i="12"/>
  <c r="AW28" i="12"/>
  <c r="AW15" i="12"/>
  <c r="AW173" i="12"/>
  <c r="AW135" i="12"/>
  <c r="AW122" i="12"/>
  <c r="AW251" i="12"/>
  <c r="AW200" i="12"/>
  <c r="AW265" i="12"/>
  <c r="AW238" i="12"/>
  <c r="AW161" i="12"/>
  <c r="AW225" i="12"/>
  <c r="AY14" i="12"/>
  <c r="AB438" i="12"/>
  <c r="AB439" i="12"/>
  <c r="AZ309" i="12"/>
  <c r="W430" i="12" l="1"/>
  <c r="W440" i="12" s="1"/>
  <c r="AS317" i="12"/>
  <c r="X430" i="12" s="1"/>
  <c r="X440" i="12" s="1"/>
  <c r="AV316" i="12"/>
  <c r="AA434" i="12" s="1"/>
  <c r="AT322" i="12"/>
  <c r="AU322" i="12" s="1"/>
  <c r="Z435" i="12" s="1"/>
  <c r="X432" i="12"/>
  <c r="AA426" i="12"/>
  <c r="AT323" i="12"/>
  <c r="AT310" i="12"/>
  <c r="Y433" i="12" s="1"/>
  <c r="AX265" i="12"/>
  <c r="AX225" i="12"/>
  <c r="AX200" i="12"/>
  <c r="AX252" i="12"/>
  <c r="AX212" i="12"/>
  <c r="AX187" i="12"/>
  <c r="AX264" i="12"/>
  <c r="AX238" i="12"/>
  <c r="AX199" i="12"/>
  <c r="AX174" i="12"/>
  <c r="AX173" i="12"/>
  <c r="AX161" i="12"/>
  <c r="AX135" i="12"/>
  <c r="AX122" i="12"/>
  <c r="AZ14" i="12"/>
  <c r="AD415" i="12"/>
  <c r="AX226" i="12"/>
  <c r="AX186" i="12"/>
  <c r="AX160" i="12"/>
  <c r="AX148" i="12"/>
  <c r="AX134" i="12"/>
  <c r="AX109" i="12"/>
  <c r="AX96" i="12"/>
  <c r="AX83" i="12"/>
  <c r="AX70" i="12"/>
  <c r="AX55" i="12"/>
  <c r="AX42" i="12"/>
  <c r="AX29" i="12"/>
  <c r="AX16" i="12"/>
  <c r="AX213" i="12"/>
  <c r="AX121" i="12"/>
  <c r="AX82" i="12"/>
  <c r="AX54" i="12"/>
  <c r="AX239" i="12"/>
  <c r="AX108" i="12"/>
  <c r="AX95" i="12"/>
  <c r="AX41" i="12"/>
  <c r="AX251" i="12"/>
  <c r="AX147" i="12"/>
  <c r="AX69" i="12"/>
  <c r="AX28" i="12"/>
  <c r="AX15" i="12"/>
  <c r="BA321" i="12"/>
  <c r="BA309" i="12"/>
  <c r="BD280" i="12"/>
  <c r="BA315" i="12"/>
  <c r="BB334" i="12"/>
  <c r="AB424" i="12"/>
  <c r="AB423" i="12"/>
  <c r="AB422" i="12"/>
  <c r="AB421" i="12"/>
  <c r="AC439" i="12"/>
  <c r="AC438" i="12"/>
  <c r="AZ293" i="12"/>
  <c r="AW311" i="12"/>
  <c r="AB429" i="12" s="1"/>
  <c r="W428" i="12" l="1"/>
  <c r="AT317" i="12"/>
  <c r="X428" i="12"/>
  <c r="AW316" i="12"/>
  <c r="AX316" i="12" s="1"/>
  <c r="Y435" i="12"/>
  <c r="Y432" i="12" s="1"/>
  <c r="AV322" i="12"/>
  <c r="AA435" i="12" s="1"/>
  <c r="AU310" i="12"/>
  <c r="AV310" i="12" s="1"/>
  <c r="Y431" i="12"/>
  <c r="AU323" i="12"/>
  <c r="Z431" i="12" s="1"/>
  <c r="AB426" i="12"/>
  <c r="AE415" i="12"/>
  <c r="AY251" i="12"/>
  <c r="AY238" i="12"/>
  <c r="AY213" i="12"/>
  <c r="AY265" i="12"/>
  <c r="AY225" i="12"/>
  <c r="AY200" i="12"/>
  <c r="AY173" i="12"/>
  <c r="AY160" i="12"/>
  <c r="AY147" i="12"/>
  <c r="AY15" i="12"/>
  <c r="AY264" i="12"/>
  <c r="AY199" i="12"/>
  <c r="AY174" i="12"/>
  <c r="AY161" i="12"/>
  <c r="AY135" i="12"/>
  <c r="AY122" i="12"/>
  <c r="BA14" i="12"/>
  <c r="AY239" i="12"/>
  <c r="AY186" i="12"/>
  <c r="AY109" i="12"/>
  <c r="AY108" i="12"/>
  <c r="AY96" i="12"/>
  <c r="AY70" i="12"/>
  <c r="AY69" i="12"/>
  <c r="AY28" i="12"/>
  <c r="AY187" i="12"/>
  <c r="AY134" i="12"/>
  <c r="AY95" i="12"/>
  <c r="AY83" i="12"/>
  <c r="AY42" i="12"/>
  <c r="AY212" i="12"/>
  <c r="AY226" i="12"/>
  <c r="AY148" i="12"/>
  <c r="AY121" i="12"/>
  <c r="AY41" i="12"/>
  <c r="AY16" i="12"/>
  <c r="AY252" i="12"/>
  <c r="AY82" i="12"/>
  <c r="AY55" i="12"/>
  <c r="AY54" i="12"/>
  <c r="AY29" i="12"/>
  <c r="AD438" i="12"/>
  <c r="AD439" i="12"/>
  <c r="BB321" i="12"/>
  <c r="AX311" i="12"/>
  <c r="AC429" i="12" s="1"/>
  <c r="BB315" i="12"/>
  <c r="BB309" i="12"/>
  <c r="BA293" i="12"/>
  <c r="BC334" i="12"/>
  <c r="BE280" i="12"/>
  <c r="AC421" i="12"/>
  <c r="AC424" i="12"/>
  <c r="AC422" i="12"/>
  <c r="AC423" i="12"/>
  <c r="Y430" i="12" l="1"/>
  <c r="Y440" i="12" s="1"/>
  <c r="AU317" i="12"/>
  <c r="AB434" i="12"/>
  <c r="AW322" i="12"/>
  <c r="AB435" i="12" s="1"/>
  <c r="Z433" i="12"/>
  <c r="Z432" i="12" s="1"/>
  <c r="AC426" i="12"/>
  <c r="AV323" i="12"/>
  <c r="AA431" i="12" s="1"/>
  <c r="AY311" i="12"/>
  <c r="AD429" i="12" s="1"/>
  <c r="AC434" i="12"/>
  <c r="AY316" i="12"/>
  <c r="AD434" i="12" s="1"/>
  <c r="BC321" i="12"/>
  <c r="AE439" i="12"/>
  <c r="AE438" i="12"/>
  <c r="AF415" i="12"/>
  <c r="AZ264" i="12"/>
  <c r="AZ239" i="12"/>
  <c r="AZ226" i="12"/>
  <c r="AZ199" i="12"/>
  <c r="AZ251" i="12"/>
  <c r="AZ238" i="12"/>
  <c r="AZ213" i="12"/>
  <c r="AZ186" i="12"/>
  <c r="AZ161" i="12"/>
  <c r="AZ148" i="12"/>
  <c r="AZ265" i="12"/>
  <c r="AZ212" i="12"/>
  <c r="AZ200" i="12"/>
  <c r="AZ121" i="12"/>
  <c r="AZ108" i="12"/>
  <c r="AZ95" i="12"/>
  <c r="AZ82" i="12"/>
  <c r="AZ69" i="12"/>
  <c r="AZ54" i="12"/>
  <c r="AZ41" i="12"/>
  <c r="AZ28" i="12"/>
  <c r="AZ173" i="12"/>
  <c r="AZ15" i="12"/>
  <c r="AZ252" i="12"/>
  <c r="AZ225" i="12"/>
  <c r="AZ135" i="12"/>
  <c r="AZ122" i="12"/>
  <c r="AZ55" i="12"/>
  <c r="AZ29" i="12"/>
  <c r="BB14" i="12"/>
  <c r="AZ147" i="12"/>
  <c r="AZ160" i="12"/>
  <c r="AZ109" i="12"/>
  <c r="AZ96" i="12"/>
  <c r="AZ70" i="12"/>
  <c r="AZ174" i="12"/>
  <c r="AZ187" i="12"/>
  <c r="AZ134" i="12"/>
  <c r="AZ83" i="12"/>
  <c r="AZ42" i="12"/>
  <c r="AZ16" i="12"/>
  <c r="AA433" i="12"/>
  <c r="AA432" i="12" s="1"/>
  <c r="AW310" i="12"/>
  <c r="AX310" i="12" s="1"/>
  <c r="AC433" i="12" s="1"/>
  <c r="BD334" i="12"/>
  <c r="BC309" i="12"/>
  <c r="BC315" i="12"/>
  <c r="AD422" i="12"/>
  <c r="AD421" i="12"/>
  <c r="AD424" i="12"/>
  <c r="AD423" i="12"/>
  <c r="BF280" i="12"/>
  <c r="BB293" i="12"/>
  <c r="Y428" i="12" l="1"/>
  <c r="Z430" i="12"/>
  <c r="AV317" i="12"/>
  <c r="AA430" i="12" s="1"/>
  <c r="AA440" i="12" s="1"/>
  <c r="AX322" i="12"/>
  <c r="AC435" i="12" s="1"/>
  <c r="AC432" i="12" s="1"/>
  <c r="AZ311" i="12"/>
  <c r="AE429" i="12" s="1"/>
  <c r="AW323" i="12"/>
  <c r="AB431" i="12" s="1"/>
  <c r="AZ316" i="12"/>
  <c r="BD309" i="12"/>
  <c r="BE334" i="12"/>
  <c r="AG415" i="12"/>
  <c r="BA252" i="12"/>
  <c r="BA212" i="12"/>
  <c r="BA264" i="12"/>
  <c r="BA239" i="12"/>
  <c r="BA226" i="12"/>
  <c r="BA199" i="12"/>
  <c r="BA174" i="12"/>
  <c r="BA251" i="12"/>
  <c r="BA225" i="12"/>
  <c r="BA187" i="12"/>
  <c r="BA147" i="12"/>
  <c r="BA134" i="12"/>
  <c r="BA109" i="12"/>
  <c r="BA96" i="12"/>
  <c r="BA83" i="12"/>
  <c r="BA70" i="12"/>
  <c r="BA55" i="12"/>
  <c r="BA42" i="12"/>
  <c r="BA29" i="12"/>
  <c r="BA16" i="12"/>
  <c r="BA265" i="12"/>
  <c r="BA238" i="12"/>
  <c r="BA200" i="12"/>
  <c r="BA121" i="12"/>
  <c r="BA108" i="12"/>
  <c r="BA95" i="12"/>
  <c r="BA82" i="12"/>
  <c r="BA69" i="12"/>
  <c r="BA54" i="12"/>
  <c r="BA41" i="12"/>
  <c r="BA28" i="12"/>
  <c r="BA173" i="12"/>
  <c r="BA15" i="12"/>
  <c r="BA161" i="12"/>
  <c r="BA213" i="12"/>
  <c r="BA186" i="12"/>
  <c r="BA135" i="12"/>
  <c r="BA122" i="12"/>
  <c r="BC14" i="12"/>
  <c r="BA160" i="12"/>
  <c r="BA148" i="12"/>
  <c r="BC293" i="12"/>
  <c r="AE423" i="12"/>
  <c r="AE422" i="12"/>
  <c r="AE421" i="12"/>
  <c r="AE424" i="12"/>
  <c r="AD426" i="12"/>
  <c r="AY310" i="12"/>
  <c r="BD315" i="12"/>
  <c r="BG280" i="12"/>
  <c r="AB433" i="12"/>
  <c r="AB432" i="12" s="1"/>
  <c r="AF438" i="12"/>
  <c r="AF439" i="12"/>
  <c r="BD321" i="12"/>
  <c r="AA428" i="12" l="1"/>
  <c r="AW317" i="12"/>
  <c r="Z440" i="12"/>
  <c r="Z428" i="12"/>
  <c r="AY322" i="12"/>
  <c r="AD435" i="12" s="1"/>
  <c r="BA311" i="12"/>
  <c r="AF429" i="12" s="1"/>
  <c r="AX323" i="12"/>
  <c r="AY323" i="12" s="1"/>
  <c r="AD431" i="12" s="1"/>
  <c r="AE434" i="12"/>
  <c r="BA316" i="12"/>
  <c r="BE309" i="12"/>
  <c r="AG439" i="12"/>
  <c r="AG438" i="12"/>
  <c r="BH280" i="12"/>
  <c r="AF424" i="12"/>
  <c r="AF423" i="12"/>
  <c r="AF421" i="12"/>
  <c r="AF422" i="12"/>
  <c r="AZ310" i="12"/>
  <c r="AE433" i="12" s="1"/>
  <c r="BE315" i="12"/>
  <c r="AD433" i="12"/>
  <c r="BD293" i="12"/>
  <c r="BB265" i="12"/>
  <c r="BB225" i="12"/>
  <c r="BB200" i="12"/>
  <c r="AH415" i="12"/>
  <c r="BB252" i="12"/>
  <c r="BB212" i="12"/>
  <c r="BB187" i="12"/>
  <c r="BB239" i="12"/>
  <c r="BB213" i="12"/>
  <c r="BB186" i="12"/>
  <c r="BB160" i="12"/>
  <c r="BB148" i="12"/>
  <c r="BB135" i="12"/>
  <c r="BB122" i="12"/>
  <c r="BD14" i="12"/>
  <c r="BB251" i="12"/>
  <c r="BB147" i="12"/>
  <c r="BB134" i="12"/>
  <c r="BB109" i="12"/>
  <c r="BB96" i="12"/>
  <c r="BB83" i="12"/>
  <c r="BB70" i="12"/>
  <c r="BB55" i="12"/>
  <c r="BB42" i="12"/>
  <c r="BB29" i="12"/>
  <c r="BB16" i="12"/>
  <c r="BB199" i="12"/>
  <c r="BB161" i="12"/>
  <c r="BB82" i="12"/>
  <c r="BB54" i="12"/>
  <c r="BB121" i="12"/>
  <c r="BB238" i="12"/>
  <c r="BB174" i="12"/>
  <c r="BB264" i="12"/>
  <c r="BB173" i="12"/>
  <c r="BB108" i="12"/>
  <c r="BB69" i="12"/>
  <c r="BB28" i="12"/>
  <c r="BB15" i="12"/>
  <c r="BB226" i="12"/>
  <c r="BB95" i="12"/>
  <c r="BB41" i="12"/>
  <c r="BE321" i="12"/>
  <c r="BF334" i="12"/>
  <c r="AE426" i="12"/>
  <c r="AB430" i="12" l="1"/>
  <c r="AX317" i="12"/>
  <c r="AZ322" i="12"/>
  <c r="AE435" i="12" s="1"/>
  <c r="AE432" i="12" s="1"/>
  <c r="AD432" i="12"/>
  <c r="BB311" i="12"/>
  <c r="AG429" i="12" s="1"/>
  <c r="AF426" i="12"/>
  <c r="AC431" i="12"/>
  <c r="AZ323" i="12"/>
  <c r="AE431" i="12" s="1"/>
  <c r="AF434" i="12"/>
  <c r="BB316" i="12"/>
  <c r="BF321" i="12"/>
  <c r="AH438" i="12"/>
  <c r="AH439" i="12"/>
  <c r="BE293" i="12"/>
  <c r="BF315" i="12"/>
  <c r="BF309" i="12"/>
  <c r="BA310" i="12"/>
  <c r="BI280" i="12"/>
  <c r="BG334" i="12"/>
  <c r="AG421" i="12"/>
  <c r="AG424" i="12"/>
  <c r="AG423" i="12"/>
  <c r="AG422" i="12"/>
  <c r="BC251" i="12"/>
  <c r="BC238" i="12"/>
  <c r="BC213" i="12"/>
  <c r="BC265" i="12"/>
  <c r="BC225" i="12"/>
  <c r="BC200" i="12"/>
  <c r="BC173" i="12"/>
  <c r="BC160" i="12"/>
  <c r="BC147" i="12"/>
  <c r="BC252" i="12"/>
  <c r="BC226" i="12"/>
  <c r="BC174" i="12"/>
  <c r="BC161" i="12"/>
  <c r="BC15" i="12"/>
  <c r="BC239" i="12"/>
  <c r="BC212" i="12"/>
  <c r="BC187" i="12"/>
  <c r="BC186" i="12"/>
  <c r="BC148" i="12"/>
  <c r="BC135" i="12"/>
  <c r="BC122" i="12"/>
  <c r="BE14" i="12"/>
  <c r="AI415" i="12"/>
  <c r="BC134" i="12"/>
  <c r="BC95" i="12"/>
  <c r="BC83" i="12"/>
  <c r="BC42" i="12"/>
  <c r="BC41" i="12"/>
  <c r="BC16" i="12"/>
  <c r="BC109" i="12"/>
  <c r="BC69" i="12"/>
  <c r="BC28" i="12"/>
  <c r="BC199" i="12"/>
  <c r="BC82" i="12"/>
  <c r="BC55" i="12"/>
  <c r="BC54" i="12"/>
  <c r="BC29" i="12"/>
  <c r="BC264" i="12"/>
  <c r="BC108" i="12"/>
  <c r="BC96" i="12"/>
  <c r="BC70" i="12"/>
  <c r="BC121" i="12"/>
  <c r="AC430" i="12" l="1"/>
  <c r="AC440" i="12" s="1"/>
  <c r="AY317" i="12"/>
  <c r="AB440" i="12"/>
  <c r="AB428" i="12"/>
  <c r="BA322" i="12"/>
  <c r="AF435" i="12" s="1"/>
  <c r="BC311" i="12"/>
  <c r="AH429" i="12" s="1"/>
  <c r="AG426" i="12"/>
  <c r="BA323" i="12"/>
  <c r="AG434" i="12"/>
  <c r="BC316" i="12"/>
  <c r="AJ415" i="12"/>
  <c r="BD264" i="12"/>
  <c r="BD239" i="12"/>
  <c r="BD226" i="12"/>
  <c r="BD199" i="12"/>
  <c r="BD251" i="12"/>
  <c r="BD238" i="12"/>
  <c r="BD213" i="12"/>
  <c r="BD186" i="12"/>
  <c r="BD161" i="12"/>
  <c r="BD148" i="12"/>
  <c r="BD173" i="12"/>
  <c r="BD121" i="12"/>
  <c r="BD108" i="12"/>
  <c r="BD95" i="12"/>
  <c r="BD82" i="12"/>
  <c r="BD69" i="12"/>
  <c r="BD54" i="12"/>
  <c r="BD41" i="12"/>
  <c r="BD28" i="12"/>
  <c r="BD252" i="12"/>
  <c r="BD225" i="12"/>
  <c r="BD174" i="12"/>
  <c r="BD160" i="12"/>
  <c r="BD15" i="12"/>
  <c r="BD212" i="12"/>
  <c r="BD187" i="12"/>
  <c r="BD147" i="12"/>
  <c r="BD135" i="12"/>
  <c r="BD122" i="12"/>
  <c r="BD109" i="12"/>
  <c r="BD134" i="12"/>
  <c r="BD83" i="12"/>
  <c r="BD42" i="12"/>
  <c r="BD16" i="12"/>
  <c r="BD200" i="12"/>
  <c r="BD55" i="12"/>
  <c r="BD29" i="12"/>
  <c r="BF14" i="12"/>
  <c r="BD265" i="12"/>
  <c r="BD96" i="12"/>
  <c r="BD70" i="12"/>
  <c r="AH422" i="12"/>
  <c r="AH421" i="12"/>
  <c r="AH423" i="12"/>
  <c r="AH424" i="12"/>
  <c r="AI438" i="12"/>
  <c r="AI439" i="12"/>
  <c r="BH334" i="12"/>
  <c r="AF433" i="12"/>
  <c r="BB310" i="12"/>
  <c r="BF293" i="12"/>
  <c r="BG309" i="12"/>
  <c r="BG315" i="12"/>
  <c r="BG321" i="12"/>
  <c r="BJ280" i="12"/>
  <c r="AC428" i="12" l="1"/>
  <c r="AD430" i="12"/>
  <c r="AZ317" i="12"/>
  <c r="AF432" i="12"/>
  <c r="BB322" i="12"/>
  <c r="AG435" i="12" s="1"/>
  <c r="BD311" i="12"/>
  <c r="AF431" i="12"/>
  <c r="BB323" i="12"/>
  <c r="BC323" i="12" s="1"/>
  <c r="AH431" i="12" s="1"/>
  <c r="AH426" i="12"/>
  <c r="AH434" i="12"/>
  <c r="BD316" i="12"/>
  <c r="BI334" i="12"/>
  <c r="BK280" i="12"/>
  <c r="BH315" i="12"/>
  <c r="AK415" i="12"/>
  <c r="BE252" i="12"/>
  <c r="BE212" i="12"/>
  <c r="BE264" i="12"/>
  <c r="BE239" i="12"/>
  <c r="BE226" i="12"/>
  <c r="BE199" i="12"/>
  <c r="BE174" i="12"/>
  <c r="BE134" i="12"/>
  <c r="BE109" i="12"/>
  <c r="BE96" i="12"/>
  <c r="BE83" i="12"/>
  <c r="BE70" i="12"/>
  <c r="BE55" i="12"/>
  <c r="BE42" i="12"/>
  <c r="BE29" i="12"/>
  <c r="BE16" i="12"/>
  <c r="BE213" i="12"/>
  <c r="BE173" i="12"/>
  <c r="BE161" i="12"/>
  <c r="BE121" i="12"/>
  <c r="BE108" i="12"/>
  <c r="BE95" i="12"/>
  <c r="BE82" i="12"/>
  <c r="BE69" i="12"/>
  <c r="BE54" i="12"/>
  <c r="BE41" i="12"/>
  <c r="BE28" i="12"/>
  <c r="BE265" i="12"/>
  <c r="BE238" i="12"/>
  <c r="BE225" i="12"/>
  <c r="BE187" i="12"/>
  <c r="BE147" i="12"/>
  <c r="BE186" i="12"/>
  <c r="BE15" i="12"/>
  <c r="BE251" i="12"/>
  <c r="BE200" i="12"/>
  <c r="BE160" i="12"/>
  <c r="BE148" i="12"/>
  <c r="BE135" i="12"/>
  <c r="BE122" i="12"/>
  <c r="BG14" i="12"/>
  <c r="BH321" i="12"/>
  <c r="AG433" i="12"/>
  <c r="BC310" i="12"/>
  <c r="AH433" i="12" s="1"/>
  <c r="AI423" i="12"/>
  <c r="AI422" i="12"/>
  <c r="AI424" i="12"/>
  <c r="AI421" i="12"/>
  <c r="AJ439" i="12"/>
  <c r="AJ438" i="12"/>
  <c r="BH309" i="12"/>
  <c r="BG293" i="12"/>
  <c r="AE430" i="12" l="1"/>
  <c r="BA317" i="12"/>
  <c r="AD440" i="12"/>
  <c r="AD428" i="12"/>
  <c r="AG432" i="12"/>
  <c r="BC322" i="12"/>
  <c r="AH435" i="12" s="1"/>
  <c r="AH432" i="12" s="1"/>
  <c r="AI429" i="12"/>
  <c r="BE311" i="12"/>
  <c r="AJ429" i="12" s="1"/>
  <c r="AG431" i="12"/>
  <c r="BD323" i="12"/>
  <c r="AI431" i="12" s="1"/>
  <c r="AI434" i="12"/>
  <c r="BE316" i="12"/>
  <c r="AI426" i="12"/>
  <c r="BD310" i="12"/>
  <c r="AI433" i="12" s="1"/>
  <c r="BH293" i="12"/>
  <c r="BI309" i="12"/>
  <c r="BI315" i="12"/>
  <c r="AK439" i="12"/>
  <c r="AK438" i="12"/>
  <c r="BL280" i="12"/>
  <c r="AJ424" i="12"/>
  <c r="AJ423" i="12"/>
  <c r="AJ422" i="12"/>
  <c r="AJ421" i="12"/>
  <c r="BI321" i="12"/>
  <c r="BF265" i="12"/>
  <c r="BF225" i="12"/>
  <c r="BF200" i="12"/>
  <c r="BF252" i="12"/>
  <c r="BF212" i="12"/>
  <c r="BF187" i="12"/>
  <c r="BF264" i="12"/>
  <c r="BF238" i="12"/>
  <c r="BF199" i="12"/>
  <c r="BF147" i="12"/>
  <c r="BF135" i="12"/>
  <c r="BF122" i="12"/>
  <c r="BH14" i="12"/>
  <c r="BF226" i="12"/>
  <c r="BF134" i="12"/>
  <c r="BF109" i="12"/>
  <c r="BF96" i="12"/>
  <c r="BF83" i="12"/>
  <c r="BF70" i="12"/>
  <c r="BF55" i="12"/>
  <c r="BF42" i="12"/>
  <c r="BF29" i="12"/>
  <c r="BF16" i="12"/>
  <c r="BF251" i="12"/>
  <c r="BF174" i="12"/>
  <c r="BF160" i="12"/>
  <c r="BF148" i="12"/>
  <c r="BF121" i="12"/>
  <c r="BF213" i="12"/>
  <c r="BF82" i="12"/>
  <c r="BF108" i="12"/>
  <c r="BF239" i="12"/>
  <c r="BF161" i="12"/>
  <c r="BF95" i="12"/>
  <c r="BF41" i="12"/>
  <c r="BF173" i="12"/>
  <c r="BF54" i="12"/>
  <c r="AL415" i="12"/>
  <c r="BF186" i="12"/>
  <c r="BF69" i="12"/>
  <c r="BF28" i="12"/>
  <c r="BF15" i="12"/>
  <c r="BJ334" i="12"/>
  <c r="AF430" i="12" l="1"/>
  <c r="BB317" i="12"/>
  <c r="AG430" i="12" s="1"/>
  <c r="AG440" i="12" s="1"/>
  <c r="AE440" i="12"/>
  <c r="AE428" i="12"/>
  <c r="BD322" i="12"/>
  <c r="AI435" i="12" s="1"/>
  <c r="AI432" i="12" s="1"/>
  <c r="BF311" i="12"/>
  <c r="AK429" i="12" s="1"/>
  <c r="BE310" i="12"/>
  <c r="AJ433" i="12" s="1"/>
  <c r="BE323" i="12"/>
  <c r="AJ431" i="12" s="1"/>
  <c r="AJ434" i="12"/>
  <c r="BF316" i="12"/>
  <c r="AK434" i="12" s="1"/>
  <c r="BK334" i="12"/>
  <c r="AM415" i="12"/>
  <c r="BG251" i="12"/>
  <c r="BG238" i="12"/>
  <c r="BG213" i="12"/>
  <c r="BG265" i="12"/>
  <c r="BG225" i="12"/>
  <c r="BG200" i="12"/>
  <c r="BG173" i="12"/>
  <c r="BG160" i="12"/>
  <c r="BG147" i="12"/>
  <c r="BG187" i="12"/>
  <c r="BG186" i="12"/>
  <c r="BG148" i="12"/>
  <c r="BG15" i="12"/>
  <c r="BG264" i="12"/>
  <c r="BG199" i="12"/>
  <c r="BG135" i="12"/>
  <c r="BG122" i="12"/>
  <c r="BI14" i="12"/>
  <c r="BG109" i="12"/>
  <c r="BG108" i="12"/>
  <c r="BG96" i="12"/>
  <c r="BG70" i="12"/>
  <c r="BG69" i="12"/>
  <c r="BG28" i="12"/>
  <c r="BG239" i="12"/>
  <c r="BG134" i="12"/>
  <c r="BG95" i="12"/>
  <c r="BG83" i="12"/>
  <c r="BG42" i="12"/>
  <c r="BG16" i="12"/>
  <c r="BG226" i="12"/>
  <c r="BG252" i="12"/>
  <c r="BG212" i="12"/>
  <c r="BG174" i="12"/>
  <c r="BG121" i="12"/>
  <c r="BG161" i="12"/>
  <c r="BG41" i="12"/>
  <c r="BG82" i="12"/>
  <c r="BG55" i="12"/>
  <c r="BG54" i="12"/>
  <c r="BG29" i="12"/>
  <c r="BJ315" i="12"/>
  <c r="BI293" i="12"/>
  <c r="AK421" i="12"/>
  <c r="AK424" i="12"/>
  <c r="AK422" i="12"/>
  <c r="AK423" i="12"/>
  <c r="AL438" i="12"/>
  <c r="AL439" i="12"/>
  <c r="BJ321" i="12"/>
  <c r="BL281" i="12"/>
  <c r="AQ416" i="12" s="1"/>
  <c r="BJ309" i="12"/>
  <c r="AJ426" i="12"/>
  <c r="AF440" i="12" l="1"/>
  <c r="AF428" i="12"/>
  <c r="BC317" i="12"/>
  <c r="AH430" i="12" s="1"/>
  <c r="AG428" i="12"/>
  <c r="BE322" i="12"/>
  <c r="AJ435" i="12" s="1"/>
  <c r="AJ432" i="12" s="1"/>
  <c r="BG311" i="12"/>
  <c r="AL429" i="12" s="1"/>
  <c r="BF323" i="12"/>
  <c r="AK431" i="12" s="1"/>
  <c r="BF310" i="12"/>
  <c r="BG316" i="12"/>
  <c r="AL434" i="12" s="1"/>
  <c r="BK315" i="12"/>
  <c r="BL334" i="12"/>
  <c r="BK309" i="12"/>
  <c r="AQ443" i="12"/>
  <c r="AQ442" i="12"/>
  <c r="AQ444" i="12"/>
  <c r="AM439" i="12"/>
  <c r="AM438" i="12"/>
  <c r="AK426" i="12"/>
  <c r="AN415" i="12"/>
  <c r="BH264" i="12"/>
  <c r="BH239" i="12"/>
  <c r="BH226" i="12"/>
  <c r="BH199" i="12"/>
  <c r="BH251" i="12"/>
  <c r="BH238" i="12"/>
  <c r="BH213" i="12"/>
  <c r="BH186" i="12"/>
  <c r="BH161" i="12"/>
  <c r="BH148" i="12"/>
  <c r="BH265" i="12"/>
  <c r="BH212" i="12"/>
  <c r="BH200" i="12"/>
  <c r="BH174" i="12"/>
  <c r="BH160" i="12"/>
  <c r="BH121" i="12"/>
  <c r="BH108" i="12"/>
  <c r="BH95" i="12"/>
  <c r="BH82" i="12"/>
  <c r="BH69" i="12"/>
  <c r="BH54" i="12"/>
  <c r="BH41" i="12"/>
  <c r="BH28" i="12"/>
  <c r="BH187" i="12"/>
  <c r="BH147" i="12"/>
  <c r="BH15" i="12"/>
  <c r="BH135" i="12"/>
  <c r="BH122" i="12"/>
  <c r="BH55" i="12"/>
  <c r="BH29" i="12"/>
  <c r="BJ14" i="12"/>
  <c r="BH173" i="12"/>
  <c r="BH134" i="12"/>
  <c r="BH109" i="12"/>
  <c r="BH96" i="12"/>
  <c r="BH70" i="12"/>
  <c r="BH252" i="12"/>
  <c r="BH225" i="12"/>
  <c r="BH83" i="12"/>
  <c r="BH42" i="12"/>
  <c r="BH16" i="12"/>
  <c r="BK321" i="12"/>
  <c r="BJ293" i="12"/>
  <c r="AL422" i="12"/>
  <c r="AL421" i="12"/>
  <c r="AL424" i="12"/>
  <c r="AL423" i="12"/>
  <c r="BD317" i="12" l="1"/>
  <c r="AI430" i="12" s="1"/>
  <c r="AI428" i="12" s="1"/>
  <c r="AH440" i="12"/>
  <c r="AH428" i="12"/>
  <c r="BF322" i="12"/>
  <c r="AK435" i="12" s="1"/>
  <c r="BH311" i="12"/>
  <c r="AM429" i="12" s="1"/>
  <c r="BG323" i="12"/>
  <c r="AL431" i="12" s="1"/>
  <c r="BH316" i="12"/>
  <c r="AM434" i="12" s="1"/>
  <c r="AK433" i="12"/>
  <c r="BG310" i="12"/>
  <c r="BL321" i="12"/>
  <c r="AO415" i="12"/>
  <c r="BI252" i="12"/>
  <c r="BI212" i="12"/>
  <c r="BI264" i="12"/>
  <c r="BI239" i="12"/>
  <c r="BI226" i="12"/>
  <c r="BI199" i="12"/>
  <c r="BI174" i="12"/>
  <c r="BI251" i="12"/>
  <c r="BI225" i="12"/>
  <c r="BI173" i="12"/>
  <c r="BI161" i="12"/>
  <c r="BI134" i="12"/>
  <c r="BI109" i="12"/>
  <c r="BI96" i="12"/>
  <c r="BI83" i="12"/>
  <c r="BI70" i="12"/>
  <c r="BI55" i="12"/>
  <c r="BI42" i="12"/>
  <c r="BI29" i="12"/>
  <c r="BI16" i="12"/>
  <c r="BI265" i="12"/>
  <c r="BI238" i="12"/>
  <c r="BI200" i="12"/>
  <c r="BI186" i="12"/>
  <c r="BI160" i="12"/>
  <c r="BI148" i="12"/>
  <c r="BI121" i="12"/>
  <c r="BI108" i="12"/>
  <c r="BI95" i="12"/>
  <c r="BI82" i="12"/>
  <c r="BI69" i="12"/>
  <c r="BI54" i="12"/>
  <c r="BI41" i="12"/>
  <c r="BI28" i="12"/>
  <c r="BI15" i="12"/>
  <c r="BI187" i="12"/>
  <c r="BI147" i="12"/>
  <c r="BI213" i="12"/>
  <c r="BI135" i="12"/>
  <c r="BI122" i="12"/>
  <c r="BK14" i="12"/>
  <c r="BL315" i="12"/>
  <c r="AL426" i="12"/>
  <c r="AN439" i="12"/>
  <c r="AN438" i="12"/>
  <c r="BK293" i="12"/>
  <c r="AM423" i="12"/>
  <c r="AM422" i="12"/>
  <c r="AM421" i="12"/>
  <c r="AM424" i="12"/>
  <c r="BL309" i="12"/>
  <c r="BL335" i="12"/>
  <c r="AQ436" i="12" s="1"/>
  <c r="BE317" i="12" l="1"/>
  <c r="AJ430" i="12" s="1"/>
  <c r="AJ428" i="12" s="1"/>
  <c r="AI440" i="12"/>
  <c r="BH323" i="12"/>
  <c r="AM431" i="12" s="1"/>
  <c r="BI311" i="12"/>
  <c r="AN429" i="12" s="1"/>
  <c r="BG322" i="12"/>
  <c r="AL435" i="12" s="1"/>
  <c r="AK432" i="12"/>
  <c r="BI316" i="12"/>
  <c r="AN434" i="12" s="1"/>
  <c r="AL433" i="12"/>
  <c r="BH310" i="12"/>
  <c r="AM426" i="12"/>
  <c r="BL293" i="12"/>
  <c r="BJ265" i="12"/>
  <c r="BJ225" i="12"/>
  <c r="BJ200" i="12"/>
  <c r="AP415" i="12"/>
  <c r="BJ252" i="12"/>
  <c r="BJ212" i="12"/>
  <c r="BJ187" i="12"/>
  <c r="BJ239" i="12"/>
  <c r="BJ213" i="12"/>
  <c r="BJ135" i="12"/>
  <c r="BJ122" i="12"/>
  <c r="BL14" i="12"/>
  <c r="BJ251" i="12"/>
  <c r="BJ174" i="12"/>
  <c r="BJ173" i="12"/>
  <c r="BJ161" i="12"/>
  <c r="BJ134" i="12"/>
  <c r="BJ109" i="12"/>
  <c r="BJ96" i="12"/>
  <c r="BJ83" i="12"/>
  <c r="BJ70" i="12"/>
  <c r="BJ55" i="12"/>
  <c r="BJ42" i="12"/>
  <c r="BJ29" i="12"/>
  <c r="BJ16" i="12"/>
  <c r="BJ226" i="12"/>
  <c r="BJ186" i="12"/>
  <c r="BJ82" i="12"/>
  <c r="BJ54" i="12"/>
  <c r="BJ147" i="12"/>
  <c r="BJ238" i="12"/>
  <c r="BJ160" i="12"/>
  <c r="BJ148" i="12"/>
  <c r="BJ108" i="12"/>
  <c r="BJ69" i="12"/>
  <c r="BJ28" i="12"/>
  <c r="BJ15" i="12"/>
  <c r="BJ199" i="12"/>
  <c r="BJ121" i="12"/>
  <c r="BJ264" i="12"/>
  <c r="BJ95" i="12"/>
  <c r="BJ41" i="12"/>
  <c r="BL311" i="12"/>
  <c r="AQ429" i="12" s="1"/>
  <c r="BL310" i="12"/>
  <c r="AQ433" i="12" s="1"/>
  <c r="AN424" i="12"/>
  <c r="AN423" i="12"/>
  <c r="AN421" i="12"/>
  <c r="AN422" i="12"/>
  <c r="BL322" i="12"/>
  <c r="AQ435" i="12" s="1"/>
  <c r="BL323" i="12"/>
  <c r="AQ431" i="12" s="1"/>
  <c r="BL316" i="12"/>
  <c r="AQ434" i="12" s="1"/>
  <c r="BL317" i="12"/>
  <c r="AQ430" i="12" s="1"/>
  <c r="AO439" i="12"/>
  <c r="AO438" i="12"/>
  <c r="BF317" i="12" l="1"/>
  <c r="AK430" i="12" s="1"/>
  <c r="AK440" i="12" s="1"/>
  <c r="AJ440" i="12"/>
  <c r="BI323" i="12"/>
  <c r="BJ323" i="12" s="1"/>
  <c r="BJ311" i="12"/>
  <c r="AL432" i="12"/>
  <c r="BH322" i="12"/>
  <c r="AM435" i="12" s="1"/>
  <c r="BJ316" i="12"/>
  <c r="AO434" i="12" s="1"/>
  <c r="AM433" i="12"/>
  <c r="BI310" i="12"/>
  <c r="AN433" i="12" s="1"/>
  <c r="AN426" i="12"/>
  <c r="AQ428" i="12"/>
  <c r="AP438" i="12"/>
  <c r="AP439" i="12"/>
  <c r="AQ432" i="12"/>
  <c r="AO421" i="12"/>
  <c r="AO424" i="12"/>
  <c r="AO423" i="12"/>
  <c r="AO422" i="12"/>
  <c r="BL264" i="12"/>
  <c r="BK251" i="12"/>
  <c r="BL239" i="12"/>
  <c r="BK238" i="12"/>
  <c r="BL226" i="12"/>
  <c r="BK213" i="12"/>
  <c r="BL199" i="12"/>
  <c r="BK265" i="12"/>
  <c r="BL251" i="12"/>
  <c r="BL238" i="12"/>
  <c r="BK225" i="12"/>
  <c r="BL213" i="12"/>
  <c r="BK200" i="12"/>
  <c r="BL186" i="12"/>
  <c r="BK173" i="12"/>
  <c r="BL161" i="12"/>
  <c r="BK160" i="12"/>
  <c r="BL148" i="12"/>
  <c r="BK147" i="12"/>
  <c r="AQ415" i="12"/>
  <c r="BK252" i="12"/>
  <c r="BK226" i="12"/>
  <c r="BL187" i="12"/>
  <c r="BL147" i="12"/>
  <c r="BL121" i="12"/>
  <c r="BL108" i="12"/>
  <c r="BL95" i="12"/>
  <c r="BL82" i="12"/>
  <c r="BL69" i="12"/>
  <c r="BL54" i="12"/>
  <c r="BL41" i="12"/>
  <c r="BL28" i="12"/>
  <c r="BK15" i="12"/>
  <c r="BL252" i="12"/>
  <c r="BK239" i="12"/>
  <c r="BL225" i="12"/>
  <c r="BK212" i="12"/>
  <c r="BK135" i="12"/>
  <c r="BK122" i="12"/>
  <c r="BL15" i="12"/>
  <c r="BK264" i="12"/>
  <c r="BL200" i="12"/>
  <c r="BL173" i="12"/>
  <c r="BK134" i="12"/>
  <c r="BK95" i="12"/>
  <c r="BK83" i="12"/>
  <c r="BK42" i="12"/>
  <c r="BK41" i="12"/>
  <c r="BK16" i="12"/>
  <c r="BK174" i="12"/>
  <c r="BL122" i="12"/>
  <c r="BK96" i="12"/>
  <c r="BK70" i="12"/>
  <c r="BK69" i="12"/>
  <c r="BL29" i="12"/>
  <c r="BK28" i="12"/>
  <c r="BK187" i="12"/>
  <c r="BK121" i="12"/>
  <c r="BL96" i="12"/>
  <c r="BL265" i="12"/>
  <c r="BK186" i="12"/>
  <c r="BL134" i="12"/>
  <c r="BL83" i="12"/>
  <c r="BK82" i="12"/>
  <c r="BK55" i="12"/>
  <c r="BK54" i="12"/>
  <c r="BL42" i="12"/>
  <c r="BK29" i="12"/>
  <c r="BL16" i="12"/>
  <c r="BL212" i="12"/>
  <c r="BL160" i="12"/>
  <c r="BK148" i="12"/>
  <c r="BL135" i="12"/>
  <c r="BK109" i="12"/>
  <c r="BK108" i="12"/>
  <c r="BL55" i="12"/>
  <c r="BK199" i="12"/>
  <c r="BL174" i="12"/>
  <c r="BK161" i="12"/>
  <c r="BL109" i="12"/>
  <c r="BL70" i="12"/>
  <c r="BL294" i="12"/>
  <c r="AQ425" i="12" s="1"/>
  <c r="BG317" i="12" l="1"/>
  <c r="AL430" i="12" s="1"/>
  <c r="AL440" i="12" s="1"/>
  <c r="AK428" i="12"/>
  <c r="AN431" i="12"/>
  <c r="AO429" i="12"/>
  <c r="BK311" i="12"/>
  <c r="AP429" i="12" s="1"/>
  <c r="BI322" i="12"/>
  <c r="AN435" i="12" s="1"/>
  <c r="AN432" i="12" s="1"/>
  <c r="AM432" i="12"/>
  <c r="BJ310" i="12"/>
  <c r="AO433" i="12" s="1"/>
  <c r="BK316" i="12"/>
  <c r="AP434" i="12" s="1"/>
  <c r="G434" i="12" s="1"/>
  <c r="AO426" i="12"/>
  <c r="AO431" i="12"/>
  <c r="BK323" i="12"/>
  <c r="AP431" i="12" s="1"/>
  <c r="AQ423" i="12"/>
  <c r="AQ422" i="12"/>
  <c r="AQ424" i="12"/>
  <c r="AQ421" i="12"/>
  <c r="AQ439" i="12"/>
  <c r="AQ438" i="12"/>
  <c r="AQ440" i="12" s="1"/>
  <c r="AP422" i="12"/>
  <c r="AP421" i="12"/>
  <c r="AP423" i="12"/>
  <c r="AP424" i="12"/>
  <c r="BH317" i="12" l="1"/>
  <c r="AM430" i="12" s="1"/>
  <c r="AM440" i="12" s="1"/>
  <c r="AL428" i="12"/>
  <c r="G429" i="12"/>
  <c r="BJ322" i="12"/>
  <c r="BK310" i="12"/>
  <c r="AP433" i="12" s="1"/>
  <c r="G431" i="12"/>
  <c r="AP426" i="12"/>
  <c r="G422" i="12"/>
  <c r="G424" i="12"/>
  <c r="AQ426" i="12"/>
  <c r="G423" i="12"/>
  <c r="G421" i="12"/>
  <c r="AM428" i="12" l="1"/>
  <c r="BI317" i="12"/>
  <c r="AN430" i="12" s="1"/>
  <c r="AN440" i="12" s="1"/>
  <c r="AO435" i="12"/>
  <c r="AO432" i="12" s="1"/>
  <c r="BK322" i="12"/>
  <c r="AP435" i="12" s="1"/>
  <c r="G426" i="12"/>
  <c r="G433" i="12"/>
  <c r="AQ420" i="12"/>
  <c r="AQ427" i="12" s="1"/>
  <c r="AQ437" i="12" s="1"/>
  <c r="AN428" i="12" l="1"/>
  <c r="BJ317" i="12"/>
  <c r="AO430" i="12" s="1"/>
  <c r="AO428" i="12" s="1"/>
  <c r="G435" i="12"/>
  <c r="AP432" i="12"/>
  <c r="G432" i="12" s="1"/>
  <c r="E281" i="12"/>
  <c r="E283" i="12" s="1"/>
  <c r="E294" i="12"/>
  <c r="I420" i="12" s="1"/>
  <c r="AI294" i="12"/>
  <c r="N425" i="12" s="1"/>
  <c r="AO440" i="12" l="1"/>
  <c r="BK317" i="12"/>
  <c r="AP430" i="12" s="1"/>
  <c r="G430" i="12" s="1"/>
  <c r="AJ294" i="12"/>
  <c r="N420" i="12"/>
  <c r="I282" i="12"/>
  <c r="J282" i="12"/>
  <c r="J338" i="12" s="1"/>
  <c r="K282" i="12"/>
  <c r="K338" i="12" s="1"/>
  <c r="L282" i="12"/>
  <c r="L338" i="12" s="1"/>
  <c r="M282" i="12"/>
  <c r="M338" i="12" s="1"/>
  <c r="N282" i="12"/>
  <c r="N338" i="12" s="1"/>
  <c r="O282" i="12"/>
  <c r="O338" i="12" s="1"/>
  <c r="P282" i="12"/>
  <c r="P338" i="12" s="1"/>
  <c r="Q282" i="12"/>
  <c r="Q338" i="12" s="1"/>
  <c r="R282" i="12"/>
  <c r="R338" i="12" s="1"/>
  <c r="AP428" i="12" l="1"/>
  <c r="G428" i="12" s="1"/>
  <c r="AP440" i="12"/>
  <c r="O425" i="12"/>
  <c r="O420" i="12" s="1"/>
  <c r="AK294" i="12"/>
  <c r="P425" i="12" s="1"/>
  <c r="P420" i="12" s="1"/>
  <c r="E285" i="12"/>
  <c r="I416" i="12" s="1"/>
  <c r="AI281" i="12"/>
  <c r="N416" i="12" s="1"/>
  <c r="I338" i="12"/>
  <c r="AL294" i="12" l="1"/>
  <c r="Q425" i="12" s="1"/>
  <c r="Q420" i="12" s="1"/>
  <c r="AJ281" i="12"/>
  <c r="O416" i="12" s="1"/>
  <c r="O427" i="12" s="1"/>
  <c r="O442" i="12" s="1"/>
  <c r="I427" i="12"/>
  <c r="I442" i="12" s="1"/>
  <c r="I444" i="12"/>
  <c r="N427" i="12"/>
  <c r="N442" i="12" s="1"/>
  <c r="N444" i="12"/>
  <c r="AI335" i="12"/>
  <c r="N436" i="12" s="1"/>
  <c r="E337" i="12"/>
  <c r="I436" i="12" s="1"/>
  <c r="O444" i="12" l="1"/>
  <c r="AM294" i="12"/>
  <c r="R425" i="12" s="1"/>
  <c r="R420" i="12" s="1"/>
  <c r="AK281" i="12"/>
  <c r="AL281" i="12" s="1"/>
  <c r="N437" i="12"/>
  <c r="N443" i="12" s="1"/>
  <c r="I437" i="12"/>
  <c r="AJ335" i="12"/>
  <c r="AN294" i="12" l="1"/>
  <c r="P416" i="12"/>
  <c r="P427" i="12" s="1"/>
  <c r="O436" i="12"/>
  <c r="O437" i="12" s="1"/>
  <c r="O443" i="12" s="1"/>
  <c r="Q416" i="12"/>
  <c r="AM281" i="12"/>
  <c r="AN281" i="12" s="1"/>
  <c r="S416" i="12" s="1"/>
  <c r="I443" i="12"/>
  <c r="AK335" i="12"/>
  <c r="AL335" i="12" s="1"/>
  <c r="Q436" i="12" s="1"/>
  <c r="AO294" i="12" l="1"/>
  <c r="T425" i="12" s="1"/>
  <c r="T420" i="12" s="1"/>
  <c r="S425" i="12"/>
  <c r="S420" i="12" s="1"/>
  <c r="S427" i="12" s="1"/>
  <c r="S442" i="12" s="1"/>
  <c r="P444" i="12"/>
  <c r="R416" i="12"/>
  <c r="Q427" i="12"/>
  <c r="Q437" i="12" s="1"/>
  <c r="Q443" i="12" s="1"/>
  <c r="Q444" i="12"/>
  <c r="S444" i="12"/>
  <c r="P436" i="12"/>
  <c r="P437" i="12" s="1"/>
  <c r="P443" i="12" s="1"/>
  <c r="AM335" i="12"/>
  <c r="AN335" i="12" s="1"/>
  <c r="S436" i="12" s="1"/>
  <c r="AO281" i="12"/>
  <c r="T416" i="12" s="1"/>
  <c r="P442" i="12"/>
  <c r="AP294" i="12" l="1"/>
  <c r="U425" i="12" s="1"/>
  <c r="U420" i="12" s="1"/>
  <c r="Q442" i="12"/>
  <c r="AP281" i="12"/>
  <c r="AQ281" i="12" s="1"/>
  <c r="T444" i="12"/>
  <c r="T427" i="12"/>
  <c r="T442" i="12" s="1"/>
  <c r="R427" i="12"/>
  <c r="R442" i="12" s="1"/>
  <c r="R444" i="12"/>
  <c r="R436" i="12"/>
  <c r="AO335" i="12"/>
  <c r="S437" i="12"/>
  <c r="S443" i="12" s="1"/>
  <c r="AQ294" i="12" l="1"/>
  <c r="V425" i="12" s="1"/>
  <c r="V420" i="12" s="1"/>
  <c r="U416" i="12"/>
  <c r="U444" i="12" s="1"/>
  <c r="V416" i="12"/>
  <c r="AR281" i="12"/>
  <c r="R437" i="12"/>
  <c r="R443" i="12" s="1"/>
  <c r="T436" i="12"/>
  <c r="T437" i="12" s="1"/>
  <c r="T443" i="12" s="1"/>
  <c r="AP335" i="12"/>
  <c r="AR294" i="12" l="1"/>
  <c r="W425" i="12" s="1"/>
  <c r="W420" i="12" s="1"/>
  <c r="U427" i="12"/>
  <c r="U436" i="12"/>
  <c r="AQ335" i="12"/>
  <c r="V442" i="12"/>
  <c r="V427" i="12"/>
  <c r="V444" i="12"/>
  <c r="V443" i="12"/>
  <c r="W416" i="12"/>
  <c r="AS281" i="12"/>
  <c r="AS294" i="12" l="1"/>
  <c r="AT294" i="12" s="1"/>
  <c r="AU294" i="12" s="1"/>
  <c r="U437" i="12"/>
  <c r="U443" i="12" s="1"/>
  <c r="U442" i="12"/>
  <c r="X416" i="12"/>
  <c r="AT281" i="12"/>
  <c r="W443" i="12"/>
  <c r="W442" i="12"/>
  <c r="W427" i="12"/>
  <c r="W444" i="12"/>
  <c r="V436" i="12"/>
  <c r="V437" i="12" s="1"/>
  <c r="AR335" i="12"/>
  <c r="X425" i="12" l="1"/>
  <c r="X420" i="12" s="1"/>
  <c r="X427" i="12" s="1"/>
  <c r="Y425" i="12"/>
  <c r="Y420" i="12" s="1"/>
  <c r="Z425" i="12"/>
  <c r="Z420" i="12" s="1"/>
  <c r="AV294" i="12"/>
  <c r="X444" i="12"/>
  <c r="X443" i="12"/>
  <c r="X442" i="12"/>
  <c r="W436" i="12"/>
  <c r="W437" i="12" s="1"/>
  <c r="AS335" i="12"/>
  <c r="Y416" i="12"/>
  <c r="AU281" i="12"/>
  <c r="Z416" i="12" l="1"/>
  <c r="AV281" i="12"/>
  <c r="AA425" i="12"/>
  <c r="AA420" i="12" s="1"/>
  <c r="AW294" i="12"/>
  <c r="X436" i="12"/>
  <c r="X437" i="12" s="1"/>
  <c r="AT335" i="12"/>
  <c r="Y427" i="12"/>
  <c r="Y444" i="12"/>
  <c r="Y443" i="12"/>
  <c r="Y442" i="12"/>
  <c r="Z442" i="12" l="1"/>
  <c r="Z427" i="12"/>
  <c r="Z444" i="12"/>
  <c r="Z443" i="12"/>
  <c r="Y436" i="12"/>
  <c r="Y437" i="12" s="1"/>
  <c r="AU335" i="12"/>
  <c r="AA416" i="12"/>
  <c r="AW281" i="12"/>
  <c r="AB425" i="12"/>
  <c r="AB420" i="12" s="1"/>
  <c r="AX294" i="12"/>
  <c r="AC425" i="12" l="1"/>
  <c r="AC420" i="12" s="1"/>
  <c r="AY294" i="12"/>
  <c r="AA443" i="12"/>
  <c r="AA442" i="12"/>
  <c r="AA427" i="12"/>
  <c r="AA444" i="12"/>
  <c r="AB416" i="12"/>
  <c r="AX281" i="12"/>
  <c r="Z436" i="12"/>
  <c r="Z437" i="12" s="1"/>
  <c r="AV335" i="12"/>
  <c r="AA436" i="12" l="1"/>
  <c r="AA437" i="12" s="1"/>
  <c r="AW335" i="12"/>
  <c r="AB444" i="12"/>
  <c r="AB443" i="12"/>
  <c r="AB442" i="12"/>
  <c r="AB427" i="12"/>
  <c r="AC416" i="12"/>
  <c r="AY281" i="12"/>
  <c r="AD425" i="12"/>
  <c r="AD420" i="12" s="1"/>
  <c r="AZ294" i="12"/>
  <c r="AE425" i="12" l="1"/>
  <c r="AE420" i="12" s="1"/>
  <c r="BA294" i="12"/>
  <c r="AC427" i="12"/>
  <c r="AC444" i="12"/>
  <c r="AC443" i="12"/>
  <c r="AC442" i="12"/>
  <c r="AB436" i="12"/>
  <c r="AB437" i="12" s="1"/>
  <c r="AX335" i="12"/>
  <c r="AD416" i="12"/>
  <c r="AZ281" i="12"/>
  <c r="AF425" i="12" l="1"/>
  <c r="AF420" i="12" s="1"/>
  <c r="BB294" i="12"/>
  <c r="AC436" i="12"/>
  <c r="AC437" i="12" s="1"/>
  <c r="AY335" i="12"/>
  <c r="AE416" i="12"/>
  <c r="BA281" i="12"/>
  <c r="AD442" i="12"/>
  <c r="AD427" i="12"/>
  <c r="AD444" i="12"/>
  <c r="AD443" i="12"/>
  <c r="AF416" i="12" l="1"/>
  <c r="BB281" i="12"/>
  <c r="AG425" i="12"/>
  <c r="AG420" i="12" s="1"/>
  <c r="BC294" i="12"/>
  <c r="AE443" i="12"/>
  <c r="AE442" i="12"/>
  <c r="AE427" i="12"/>
  <c r="AE444" i="12"/>
  <c r="AD436" i="12"/>
  <c r="AD437" i="12" s="1"/>
  <c r="AZ335" i="12"/>
  <c r="AH425" i="12" l="1"/>
  <c r="AH420" i="12" s="1"/>
  <c r="BD294" i="12"/>
  <c r="AE436" i="12"/>
  <c r="AE437" i="12" s="1"/>
  <c r="BA335" i="12"/>
  <c r="AF444" i="12"/>
  <c r="AF443" i="12"/>
  <c r="AF442" i="12"/>
  <c r="AF427" i="12"/>
  <c r="AG416" i="12"/>
  <c r="BC281" i="12"/>
  <c r="AG427" i="12" l="1"/>
  <c r="AG444" i="12"/>
  <c r="AG443" i="12"/>
  <c r="AG442" i="12"/>
  <c r="AH416" i="12"/>
  <c r="BD281" i="12"/>
  <c r="AI425" i="12"/>
  <c r="AI420" i="12" s="1"/>
  <c r="BE294" i="12"/>
  <c r="AF436" i="12"/>
  <c r="AF437" i="12" s="1"/>
  <c r="BB335" i="12"/>
  <c r="AG436" i="12" l="1"/>
  <c r="AG437" i="12" s="1"/>
  <c r="BC335" i="12"/>
  <c r="AI416" i="12"/>
  <c r="BE281" i="12"/>
  <c r="AJ425" i="12"/>
  <c r="AJ420" i="12" s="1"/>
  <c r="BF294" i="12"/>
  <c r="AH442" i="12"/>
  <c r="AH427" i="12"/>
  <c r="AH444" i="12"/>
  <c r="AH443" i="12"/>
  <c r="AK425" i="12" l="1"/>
  <c r="AK420" i="12" s="1"/>
  <c r="BG294" i="12"/>
  <c r="AH436" i="12"/>
  <c r="AH437" i="12" s="1"/>
  <c r="BD335" i="12"/>
  <c r="AI443" i="12"/>
  <c r="AI442" i="12"/>
  <c r="AI427" i="12"/>
  <c r="AI444" i="12"/>
  <c r="AJ416" i="12"/>
  <c r="BF281" i="12"/>
  <c r="AK416" i="12" l="1"/>
  <c r="BG281" i="12"/>
  <c r="AL425" i="12"/>
  <c r="AL420" i="12" s="1"/>
  <c r="BH294" i="12"/>
  <c r="AJ444" i="12"/>
  <c r="AJ443" i="12"/>
  <c r="AJ442" i="12"/>
  <c r="AJ427" i="12"/>
  <c r="AI436" i="12"/>
  <c r="AI437" i="12" s="1"/>
  <c r="BE335" i="12"/>
  <c r="AJ436" i="12" l="1"/>
  <c r="AJ437" i="12" s="1"/>
  <c r="BF335" i="12"/>
  <c r="AL416" i="12"/>
  <c r="BH281" i="12"/>
  <c r="AM425" i="12"/>
  <c r="AM420" i="12" s="1"/>
  <c r="BI294" i="12"/>
  <c r="AK427" i="12"/>
  <c r="AK444" i="12"/>
  <c r="AK443" i="12"/>
  <c r="AK442" i="12"/>
  <c r="AN425" i="12" l="1"/>
  <c r="AN420" i="12" s="1"/>
  <c r="BJ294" i="12"/>
  <c r="AK436" i="12"/>
  <c r="AK437" i="12" s="1"/>
  <c r="BG335" i="12"/>
  <c r="AL442" i="12"/>
  <c r="AL427" i="12"/>
  <c r="AL444" i="12"/>
  <c r="AL443" i="12"/>
  <c r="AM416" i="12"/>
  <c r="BI281" i="12"/>
  <c r="AN416" i="12" l="1"/>
  <c r="BJ281" i="12"/>
  <c r="AO425" i="12"/>
  <c r="AO420" i="12" s="1"/>
  <c r="BK294" i="12"/>
  <c r="AP425" i="12" s="1"/>
  <c r="AM443" i="12"/>
  <c r="AM442" i="12"/>
  <c r="AM427" i="12"/>
  <c r="AM444" i="12"/>
  <c r="AL436" i="12"/>
  <c r="AL437" i="12" s="1"/>
  <c r="BH335" i="12"/>
  <c r="AN444" i="12" l="1"/>
  <c r="AN443" i="12"/>
  <c r="AN442" i="12"/>
  <c r="AN427" i="12"/>
  <c r="AM436" i="12"/>
  <c r="AM437" i="12" s="1"/>
  <c r="BI335" i="12"/>
  <c r="AO416" i="12"/>
  <c r="BK281" i="12"/>
  <c r="AP416" i="12" s="1"/>
  <c r="AP420" i="12"/>
  <c r="G425" i="12"/>
  <c r="G420" i="12" s="1"/>
  <c r="AN436" i="12" l="1"/>
  <c r="AN437" i="12" s="1"/>
  <c r="BJ335" i="12"/>
  <c r="AO427" i="12"/>
  <c r="AO444" i="12"/>
  <c r="AO443" i="12"/>
  <c r="AO442" i="12"/>
  <c r="AP442" i="12"/>
  <c r="AP427" i="12"/>
  <c r="AP444" i="12"/>
  <c r="AP443" i="12"/>
  <c r="G416" i="12"/>
  <c r="AP419" i="12" s="1"/>
  <c r="AP418" i="12" l="1"/>
  <c r="G427" i="12"/>
  <c r="G444" i="12"/>
  <c r="E307" i="12" s="1"/>
  <c r="E7" i="12"/>
  <c r="E335" i="12" s="1"/>
  <c r="I335" i="12" s="1"/>
  <c r="K418" i="12"/>
  <c r="K417" i="12"/>
  <c r="K419" i="12"/>
  <c r="L419" i="12"/>
  <c r="L418" i="12"/>
  <c r="L417" i="12"/>
  <c r="M419" i="12"/>
  <c r="M418" i="12"/>
  <c r="M417" i="12"/>
  <c r="AQ417" i="12"/>
  <c r="AQ418" i="12"/>
  <c r="AQ419" i="12"/>
  <c r="N419" i="12"/>
  <c r="O417" i="12"/>
  <c r="O419" i="12"/>
  <c r="N418" i="12"/>
  <c r="N417" i="12"/>
  <c r="O418" i="12"/>
  <c r="P419" i="12"/>
  <c r="P417" i="12"/>
  <c r="P418" i="12"/>
  <c r="Q418" i="12"/>
  <c r="Q419" i="12"/>
  <c r="S419" i="12"/>
  <c r="S418" i="12"/>
  <c r="S417" i="12"/>
  <c r="Q417" i="12"/>
  <c r="R418" i="12"/>
  <c r="R419" i="12"/>
  <c r="T417" i="12"/>
  <c r="R417" i="12"/>
  <c r="T419" i="12"/>
  <c r="T418" i="12"/>
  <c r="U418" i="12"/>
  <c r="U419" i="12"/>
  <c r="U417" i="12"/>
  <c r="V418" i="12"/>
  <c r="V417" i="12"/>
  <c r="V419" i="12"/>
  <c r="W417" i="12"/>
  <c r="W418" i="12"/>
  <c r="W419" i="12"/>
  <c r="X418" i="12"/>
  <c r="X417" i="12"/>
  <c r="X419" i="12"/>
  <c r="Y418" i="12"/>
  <c r="Y419" i="12"/>
  <c r="Y417" i="12"/>
  <c r="Z418" i="12"/>
  <c r="Z419" i="12"/>
  <c r="Z417" i="12"/>
  <c r="AA419" i="12"/>
  <c r="AA417" i="12"/>
  <c r="AA418" i="12"/>
  <c r="AB417" i="12"/>
  <c r="AB419" i="12"/>
  <c r="AB418" i="12"/>
  <c r="AC418" i="12"/>
  <c r="AC417" i="12"/>
  <c r="AC419" i="12"/>
  <c r="AD418" i="12"/>
  <c r="AD417" i="12"/>
  <c r="AD419" i="12"/>
  <c r="AE419" i="12"/>
  <c r="AE418" i="12"/>
  <c r="AE417" i="12"/>
  <c r="AF417" i="12"/>
  <c r="AF418" i="12"/>
  <c r="AF419" i="12"/>
  <c r="AG418" i="12"/>
  <c r="AG419" i="12"/>
  <c r="AG417" i="12"/>
  <c r="AH419" i="12"/>
  <c r="AH417" i="12"/>
  <c r="AH418" i="12"/>
  <c r="AI417" i="12"/>
  <c r="AI419" i="12"/>
  <c r="AI418" i="12"/>
  <c r="AJ419" i="12"/>
  <c r="AJ417" i="12"/>
  <c r="AJ418" i="12"/>
  <c r="AK418" i="12"/>
  <c r="AK417" i="12"/>
  <c r="AK419" i="12"/>
  <c r="AL419" i="12"/>
  <c r="AL418" i="12"/>
  <c r="AL417" i="12"/>
  <c r="AM417" i="12"/>
  <c r="AM418" i="12"/>
  <c r="AM419" i="12"/>
  <c r="AN417" i="12"/>
  <c r="AN419" i="12"/>
  <c r="AN418" i="12"/>
  <c r="AO436" i="12"/>
  <c r="AO437" i="12" s="1"/>
  <c r="BK335" i="12"/>
  <c r="AP436" i="12" s="1"/>
  <c r="AP437" i="12" s="1"/>
  <c r="AO419" i="12"/>
  <c r="AP417" i="12"/>
  <c r="AO417" i="12"/>
  <c r="AO418" i="12"/>
  <c r="G436" i="12" l="1"/>
  <c r="G437" i="12" s="1"/>
  <c r="G443" i="12" s="1"/>
  <c r="G417" i="12"/>
  <c r="G418" i="12"/>
  <c r="G419" i="12"/>
  <c r="G442" i="12"/>
  <c r="M438" i="12" l="1"/>
  <c r="M440" i="12" s="1"/>
  <c r="I438" i="12" l="1"/>
  <c r="G440" i="12"/>
  <c r="I439" i="12"/>
  <c r="M439" i="12"/>
  <c r="I44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EDF Optimal Solutions</author>
  </authors>
  <commentList>
    <comment ref="C14" authorId="0" shapeId="0" xr:uid="{00000000-0006-0000-0100-000001000000}">
      <text>
        <r>
          <rPr>
            <sz val="8"/>
            <color indexed="81"/>
            <rFont val="Tahoma"/>
            <family val="2"/>
          </rPr>
          <t xml:space="preserve">Renseigner le nom de la prestation
</t>
        </r>
      </text>
    </comment>
    <comment ref="G14" authorId="0" shapeId="0" xr:uid="{00000000-0006-0000-0100-000002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5" authorId="0" shapeId="0" xr:uid="{00000000-0006-0000-0100-000003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5" authorId="0" shapeId="0" xr:uid="{00000000-0006-0000-0100-000004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6" authorId="0" shapeId="0" xr:uid="{00000000-0006-0000-0100-000005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7" authorId="0" shapeId="0" xr:uid="{00000000-0006-0000-0100-000006000000}">
      <text>
        <r>
          <rPr>
            <sz val="8"/>
            <color indexed="81"/>
            <rFont val="Tahoma"/>
            <family val="2"/>
          </rPr>
          <t>% d'aléas à prendre en compte (vient en déduction de la marge brute). Impacte directement la marge brute</t>
        </r>
      </text>
    </comment>
    <comment ref="C18" authorId="0" shapeId="0" xr:uid="{00000000-0006-0000-0100-000007000000}">
      <text>
        <r>
          <rPr>
            <sz val="8"/>
            <color indexed="81"/>
            <rFont val="Tahoma"/>
            <family val="2"/>
          </rPr>
          <t>Marge appliquée directement à la prestation concernée lorsque le chargé d'affaires souhaite marger prestation/prestation en % du montant du sourcing</t>
        </r>
      </text>
    </comment>
    <comment ref="C19" authorId="0" shapeId="0" xr:uid="{00000000-0006-0000-0100-000008000000}">
      <text>
        <r>
          <rPr>
            <sz val="8"/>
            <color indexed="81"/>
            <rFont val="Tahoma"/>
            <family val="2"/>
          </rPr>
          <t>Marge appliquée directement à la prestation concernée lorsque le chargé d'affaires souhaite marger prestation/prestation en €</t>
        </r>
      </text>
    </comment>
    <comment ref="C20" authorId="0" shapeId="0" xr:uid="{00000000-0006-0000-0100-000009000000}">
      <text>
        <r>
          <rPr>
            <sz val="8"/>
            <color indexed="81"/>
            <rFont val="Tahoma"/>
            <family val="2"/>
          </rPr>
          <t>calcul automatique : 
   =&gt; total marge sur prestation = sourcing + marge (% sourcing) + marge (€)</t>
        </r>
      </text>
    </comment>
    <comment ref="C27" authorId="0" shapeId="0" xr:uid="{00000000-0006-0000-0100-00000A000000}">
      <text>
        <r>
          <rPr>
            <sz val="8"/>
            <color indexed="81"/>
            <rFont val="Tahoma"/>
            <family val="2"/>
          </rPr>
          <t xml:space="preserve">Renseigner le nom de la prestation
</t>
        </r>
      </text>
    </comment>
    <comment ref="G27" authorId="0" shapeId="0" xr:uid="{00000000-0006-0000-0100-00000B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28" authorId="0" shapeId="0" xr:uid="{00000000-0006-0000-0100-00000C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28" authorId="0" shapeId="0" xr:uid="{00000000-0006-0000-0100-00000D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9" authorId="0" shapeId="0" xr:uid="{00000000-0006-0000-0100-00000E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30" authorId="0" shapeId="0" xr:uid="{00000000-0006-0000-0100-00000F000000}">
      <text>
        <r>
          <rPr>
            <sz val="8"/>
            <color indexed="81"/>
            <rFont val="Tahoma"/>
            <family val="2"/>
          </rPr>
          <t>% d'aléas à prendre en compte (vient en déduction de la marge brute). Impacte directement la marge brute</t>
        </r>
      </text>
    </comment>
    <comment ref="C31" authorId="0" shapeId="0" xr:uid="{00000000-0006-0000-0100-000010000000}">
      <text>
        <r>
          <rPr>
            <sz val="8"/>
            <color indexed="81"/>
            <rFont val="Tahoma"/>
            <family val="2"/>
          </rPr>
          <t>Marge appliquée directement à la prestation concernée lorsque le chargé d'affaires souhaite marger prestation/prestation en % du montant du sourcing</t>
        </r>
      </text>
    </comment>
    <comment ref="C32" authorId="0" shapeId="0" xr:uid="{00000000-0006-0000-0100-000011000000}">
      <text>
        <r>
          <rPr>
            <sz val="8"/>
            <color indexed="81"/>
            <rFont val="Tahoma"/>
            <family val="2"/>
          </rPr>
          <t>Marge appliquée directement à la prestation concernée lorsque le chargé d'affaires souhaite marger prestation/prestation en €</t>
        </r>
      </text>
    </comment>
    <comment ref="C33" authorId="0" shapeId="0" xr:uid="{00000000-0006-0000-0100-000012000000}">
      <text>
        <r>
          <rPr>
            <sz val="8"/>
            <color indexed="81"/>
            <rFont val="Tahoma"/>
            <family val="2"/>
          </rPr>
          <t>calcul automatique : 
   =&gt; total marge sur prestation = sourcing + marge (% sourcing) + marge (€)</t>
        </r>
      </text>
    </comment>
    <comment ref="C40" authorId="0" shapeId="0" xr:uid="{00000000-0006-0000-0100-000013000000}">
      <text>
        <r>
          <rPr>
            <sz val="8"/>
            <color indexed="81"/>
            <rFont val="Tahoma"/>
            <family val="2"/>
          </rPr>
          <t xml:space="preserve">Renseigner le nom de la prestation
</t>
        </r>
      </text>
    </comment>
    <comment ref="G40" authorId="0" shapeId="0" xr:uid="{00000000-0006-0000-0100-000014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41" authorId="0" shapeId="0" xr:uid="{00000000-0006-0000-0100-000015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41" authorId="0" shapeId="0" xr:uid="{00000000-0006-0000-0100-000016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42" authorId="0" shapeId="0" xr:uid="{00000000-0006-0000-0100-000017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43" authorId="0" shapeId="0" xr:uid="{00000000-0006-0000-0100-000018000000}">
      <text>
        <r>
          <rPr>
            <sz val="8"/>
            <color indexed="81"/>
            <rFont val="Tahoma"/>
            <family val="2"/>
          </rPr>
          <t>% d'aléas à prendre en compte (vient en déduction de la marge brute). Impacte directement la marge brute</t>
        </r>
      </text>
    </comment>
    <comment ref="C44" authorId="0" shapeId="0" xr:uid="{00000000-0006-0000-0100-000019000000}">
      <text>
        <r>
          <rPr>
            <sz val="8"/>
            <color indexed="81"/>
            <rFont val="Tahoma"/>
            <family val="2"/>
          </rPr>
          <t>Marge appliquée directement à la prestation concernée lorsque le chargé d'affaires souhaite marger prestation/prestation en % du montant du sourcing</t>
        </r>
      </text>
    </comment>
    <comment ref="C45" authorId="0" shapeId="0" xr:uid="{00000000-0006-0000-0100-00001A000000}">
      <text>
        <r>
          <rPr>
            <sz val="8"/>
            <color indexed="81"/>
            <rFont val="Tahoma"/>
            <family val="2"/>
          </rPr>
          <t>Marge appliquée directement à la prestation concernée lorsque le chargé d'affaires souhaite marger prestation/prestation en €</t>
        </r>
      </text>
    </comment>
    <comment ref="C46" authorId="0" shapeId="0" xr:uid="{00000000-0006-0000-0100-00001B000000}">
      <text>
        <r>
          <rPr>
            <sz val="8"/>
            <color indexed="81"/>
            <rFont val="Tahoma"/>
            <family val="2"/>
          </rPr>
          <t>calcul automatique : 
   =&gt; total marge sur prestation = sourcing + marge (% sourcing) + marge (€)</t>
        </r>
      </text>
    </comment>
    <comment ref="C53" authorId="0" shapeId="0" xr:uid="{00000000-0006-0000-0100-00001C000000}">
      <text>
        <r>
          <rPr>
            <sz val="8"/>
            <color indexed="81"/>
            <rFont val="Tahoma"/>
            <family val="2"/>
          </rPr>
          <t xml:space="preserve">Renseigner le nom de la prestation
</t>
        </r>
      </text>
    </comment>
    <comment ref="G53" authorId="0" shapeId="0" xr:uid="{00000000-0006-0000-0100-00001D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54" authorId="0" shapeId="0" xr:uid="{00000000-0006-0000-0100-00001E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54" authorId="0" shapeId="0" xr:uid="{00000000-0006-0000-0100-00001F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55" authorId="0" shapeId="0" xr:uid="{00000000-0006-0000-0100-000020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56" authorId="0" shapeId="0" xr:uid="{00000000-0006-0000-0100-000021000000}">
      <text>
        <r>
          <rPr>
            <sz val="8"/>
            <color indexed="81"/>
            <rFont val="Tahoma"/>
            <family val="2"/>
          </rPr>
          <t>% d'aléas à prendre en compte (vient en déduction de la marge brute). Impacte directement la marge brute</t>
        </r>
      </text>
    </comment>
    <comment ref="C57" authorId="0" shapeId="0" xr:uid="{00000000-0006-0000-0100-000022000000}">
      <text>
        <r>
          <rPr>
            <sz val="8"/>
            <color indexed="81"/>
            <rFont val="Tahoma"/>
            <family val="2"/>
          </rPr>
          <t>Marge appliquée directement à la prestation concernée lorsque le chargé d'affaires souhaite marger prestation/prestation en % du montant du sourcing</t>
        </r>
      </text>
    </comment>
    <comment ref="C58" authorId="0" shapeId="0" xr:uid="{00000000-0006-0000-0100-000023000000}">
      <text>
        <r>
          <rPr>
            <sz val="8"/>
            <color indexed="81"/>
            <rFont val="Tahoma"/>
            <family val="2"/>
          </rPr>
          <t>Marge appliquée directement à la prestation concernée lorsque le chargé d'affaires souhaite marger prestation/prestation en €</t>
        </r>
      </text>
    </comment>
    <comment ref="C59" authorId="0" shapeId="0" xr:uid="{00000000-0006-0000-0100-000024000000}">
      <text>
        <r>
          <rPr>
            <sz val="8"/>
            <color indexed="81"/>
            <rFont val="Tahoma"/>
            <family val="2"/>
          </rPr>
          <t>calcul automatique : 
   =&gt; total marge sur prestation = sourcing + marge (% sourcing) + marge (€)</t>
        </r>
      </text>
    </comment>
    <comment ref="C68" authorId="0" shapeId="0" xr:uid="{00000000-0006-0000-0100-000025000000}">
      <text>
        <r>
          <rPr>
            <sz val="8"/>
            <color indexed="81"/>
            <rFont val="Tahoma"/>
            <family val="2"/>
          </rPr>
          <t xml:space="preserve">Renseigner le nom de la prestation
</t>
        </r>
      </text>
    </comment>
    <comment ref="G68" authorId="0" shapeId="0" xr:uid="{00000000-0006-0000-0100-000026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69" authorId="0" shapeId="0" xr:uid="{00000000-0006-0000-0100-000027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69" authorId="0" shapeId="0" xr:uid="{00000000-0006-0000-0100-000028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70" authorId="0" shapeId="0" xr:uid="{00000000-0006-0000-0100-000029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71" authorId="0" shapeId="0" xr:uid="{00000000-0006-0000-0100-00002A000000}">
      <text>
        <r>
          <rPr>
            <sz val="8"/>
            <color indexed="81"/>
            <rFont val="Tahoma"/>
            <family val="2"/>
          </rPr>
          <t>% d'aléas à prendre en compte (vient en déduction de la marge brute). Impacte directement la marge brute</t>
        </r>
      </text>
    </comment>
    <comment ref="C72" authorId="0" shapeId="0" xr:uid="{00000000-0006-0000-0100-00002B000000}">
      <text>
        <r>
          <rPr>
            <sz val="8"/>
            <color indexed="81"/>
            <rFont val="Tahoma"/>
            <family val="2"/>
          </rPr>
          <t>Marge appliquée directement à la prestation concernée lorsque le chargé d'affaires souhaite marger prestation/prestation en % du montant du sourcing</t>
        </r>
      </text>
    </comment>
    <comment ref="C73" authorId="0" shapeId="0" xr:uid="{00000000-0006-0000-0100-00002C000000}">
      <text>
        <r>
          <rPr>
            <sz val="8"/>
            <color indexed="81"/>
            <rFont val="Tahoma"/>
            <family val="2"/>
          </rPr>
          <t>Marge appliquée directement à la prestation concernée lorsque le chargé d'affaires souhaite marger prestation/prestation en €</t>
        </r>
      </text>
    </comment>
    <comment ref="C74" authorId="0" shapeId="0" xr:uid="{00000000-0006-0000-0100-00002D000000}">
      <text>
        <r>
          <rPr>
            <sz val="8"/>
            <color indexed="81"/>
            <rFont val="Tahoma"/>
            <family val="2"/>
          </rPr>
          <t>calcul automatique : 
   =&gt; total marge sur prestation = sourcing + marge (% sourcing) + marge (€)</t>
        </r>
      </text>
    </comment>
    <comment ref="C81" authorId="0" shapeId="0" xr:uid="{00000000-0006-0000-0100-00002E000000}">
      <text>
        <r>
          <rPr>
            <sz val="8"/>
            <color indexed="81"/>
            <rFont val="Tahoma"/>
            <family val="2"/>
          </rPr>
          <t xml:space="preserve">Renseigner le nom de la prestation
</t>
        </r>
      </text>
    </comment>
    <comment ref="G81" authorId="0" shapeId="0" xr:uid="{00000000-0006-0000-0100-00002F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82" authorId="0" shapeId="0" xr:uid="{00000000-0006-0000-0100-000030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82" authorId="0" shapeId="0" xr:uid="{00000000-0006-0000-0100-000031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83" authorId="0" shapeId="0" xr:uid="{00000000-0006-0000-0100-000032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84" authorId="0" shapeId="0" xr:uid="{00000000-0006-0000-0100-000033000000}">
      <text>
        <r>
          <rPr>
            <sz val="8"/>
            <color indexed="81"/>
            <rFont val="Tahoma"/>
            <family val="2"/>
          </rPr>
          <t>% d'aléas à prendre en compte (vient en déduction de la marge brute). Impacte directement la marge brute</t>
        </r>
      </text>
    </comment>
    <comment ref="C85" authorId="0" shapeId="0" xr:uid="{00000000-0006-0000-0100-000034000000}">
      <text>
        <r>
          <rPr>
            <sz val="8"/>
            <color indexed="81"/>
            <rFont val="Tahoma"/>
            <family val="2"/>
          </rPr>
          <t>Marge appliquée directement à la prestation concernée lorsque le chargé d'affaires souhaite marger prestation/prestation en % du montant du sourcing</t>
        </r>
      </text>
    </comment>
    <comment ref="C86" authorId="0" shapeId="0" xr:uid="{00000000-0006-0000-0100-000035000000}">
      <text>
        <r>
          <rPr>
            <sz val="8"/>
            <color indexed="81"/>
            <rFont val="Tahoma"/>
            <family val="2"/>
          </rPr>
          <t>Marge appliquée directement à la prestation concernée lorsque le chargé d'affaires souhaite marger prestation/prestation en €</t>
        </r>
      </text>
    </comment>
    <comment ref="C87" authorId="0" shapeId="0" xr:uid="{00000000-0006-0000-0100-000036000000}">
      <text>
        <r>
          <rPr>
            <sz val="8"/>
            <color indexed="81"/>
            <rFont val="Tahoma"/>
            <family val="2"/>
          </rPr>
          <t>calcul automatique : 
   =&gt; total marge sur prestation = sourcing + marge (% sourcing) + marge (€)</t>
        </r>
      </text>
    </comment>
    <comment ref="C94" authorId="0" shapeId="0" xr:uid="{00000000-0006-0000-0100-000037000000}">
      <text>
        <r>
          <rPr>
            <sz val="8"/>
            <color indexed="81"/>
            <rFont val="Tahoma"/>
            <family val="2"/>
          </rPr>
          <t xml:space="preserve">Renseigner le nom de la prestation
</t>
        </r>
      </text>
    </comment>
    <comment ref="G94" authorId="0" shapeId="0" xr:uid="{00000000-0006-0000-0100-000038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95" authorId="0" shapeId="0" xr:uid="{00000000-0006-0000-0100-000039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95" authorId="0" shapeId="0" xr:uid="{00000000-0006-0000-0100-00003A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96" authorId="0" shapeId="0" xr:uid="{00000000-0006-0000-0100-00003B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97" authorId="0" shapeId="0" xr:uid="{00000000-0006-0000-0100-00003C000000}">
      <text>
        <r>
          <rPr>
            <sz val="8"/>
            <color indexed="81"/>
            <rFont val="Tahoma"/>
            <family val="2"/>
          </rPr>
          <t>% d'aléas à prendre en compte (vient en déduction de la marge brute). Impacte directement la marge brute</t>
        </r>
      </text>
    </comment>
    <comment ref="C98" authorId="0" shapeId="0" xr:uid="{00000000-0006-0000-0100-00003D000000}">
      <text>
        <r>
          <rPr>
            <sz val="8"/>
            <color indexed="81"/>
            <rFont val="Tahoma"/>
            <family val="2"/>
          </rPr>
          <t>Marge appliquée directement à la prestation concernée lorsque le chargé d'affaires souhaite marger prestation/prestation en % du montant du sourcing</t>
        </r>
      </text>
    </comment>
    <comment ref="C99" authorId="0" shapeId="0" xr:uid="{00000000-0006-0000-0100-00003E000000}">
      <text>
        <r>
          <rPr>
            <sz val="8"/>
            <color indexed="81"/>
            <rFont val="Tahoma"/>
            <family val="2"/>
          </rPr>
          <t>Marge appliquée directement à la prestation concernée lorsque le chargé d'affaires souhaite marger prestation/prestation en €</t>
        </r>
      </text>
    </comment>
    <comment ref="C100" authorId="0" shapeId="0" xr:uid="{00000000-0006-0000-0100-00003F000000}">
      <text>
        <r>
          <rPr>
            <sz val="8"/>
            <color indexed="81"/>
            <rFont val="Tahoma"/>
            <family val="2"/>
          </rPr>
          <t>calcul automatique : 
   =&gt; total marge sur prestation = sourcing + marge (% sourcing) + marge (€)</t>
        </r>
      </text>
    </comment>
    <comment ref="C107" authorId="0" shapeId="0" xr:uid="{00000000-0006-0000-0100-000040000000}">
      <text>
        <r>
          <rPr>
            <sz val="8"/>
            <color indexed="81"/>
            <rFont val="Tahoma"/>
            <family val="2"/>
          </rPr>
          <t xml:space="preserve">Renseigner le nom de la prestation
</t>
        </r>
      </text>
    </comment>
    <comment ref="G107" authorId="0" shapeId="0" xr:uid="{00000000-0006-0000-0100-000041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08" authorId="0" shapeId="0" xr:uid="{00000000-0006-0000-0100-000042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08" authorId="0" shapeId="0" xr:uid="{00000000-0006-0000-0100-000043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09" authorId="0" shapeId="0" xr:uid="{00000000-0006-0000-0100-000044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10" authorId="0" shapeId="0" xr:uid="{00000000-0006-0000-0100-000045000000}">
      <text>
        <r>
          <rPr>
            <sz val="8"/>
            <color indexed="81"/>
            <rFont val="Tahoma"/>
            <family val="2"/>
          </rPr>
          <t>% d'aléas à prendre en compte (vient en déduction de la marge brute). Impacte directement la marge brute</t>
        </r>
      </text>
    </comment>
    <comment ref="C111" authorId="0" shapeId="0" xr:uid="{00000000-0006-0000-0100-000046000000}">
      <text>
        <r>
          <rPr>
            <sz val="8"/>
            <color indexed="81"/>
            <rFont val="Tahoma"/>
            <family val="2"/>
          </rPr>
          <t>Marge appliquée directement à la prestation concernée lorsque le chargé d'affaires souhaite marger prestation/prestation en % du montant du sourcing</t>
        </r>
      </text>
    </comment>
    <comment ref="C112" authorId="0" shapeId="0" xr:uid="{00000000-0006-0000-0100-000047000000}">
      <text>
        <r>
          <rPr>
            <sz val="8"/>
            <color indexed="81"/>
            <rFont val="Tahoma"/>
            <family val="2"/>
          </rPr>
          <t>Marge appliquée directement à la prestation concernée lorsque le chargé d'affaires souhaite marger prestation/prestation en €</t>
        </r>
      </text>
    </comment>
    <comment ref="C113" authorId="0" shapeId="0" xr:uid="{00000000-0006-0000-0100-000048000000}">
      <text>
        <r>
          <rPr>
            <sz val="8"/>
            <color indexed="81"/>
            <rFont val="Tahoma"/>
            <family val="2"/>
          </rPr>
          <t>calcul automatique : 
   =&gt; total marge sur prestation = sourcing + marge (% sourcing) + marge (€)</t>
        </r>
      </text>
    </comment>
    <comment ref="C120" authorId="0" shapeId="0" xr:uid="{00000000-0006-0000-0100-000049000000}">
      <text>
        <r>
          <rPr>
            <sz val="8"/>
            <color indexed="81"/>
            <rFont val="Tahoma"/>
            <family val="2"/>
          </rPr>
          <t xml:space="preserve">Renseigner le nom de la prestation
</t>
        </r>
      </text>
    </comment>
    <comment ref="G120" authorId="0" shapeId="0" xr:uid="{00000000-0006-0000-0100-00004A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21" authorId="0" shapeId="0" xr:uid="{00000000-0006-0000-0100-00004B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21" authorId="0" shapeId="0" xr:uid="{00000000-0006-0000-0100-00004C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22" authorId="0" shapeId="0" xr:uid="{00000000-0006-0000-0100-00004D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23" authorId="0" shapeId="0" xr:uid="{00000000-0006-0000-0100-00004E000000}">
      <text>
        <r>
          <rPr>
            <sz val="8"/>
            <color indexed="81"/>
            <rFont val="Tahoma"/>
            <family val="2"/>
          </rPr>
          <t>% d'aléas à prendre en compte (vient en déduction de la marge brute). Impacte directement la marge brute</t>
        </r>
      </text>
    </comment>
    <comment ref="C124" authorId="0" shapeId="0" xr:uid="{00000000-0006-0000-0100-00004F000000}">
      <text>
        <r>
          <rPr>
            <sz val="8"/>
            <color indexed="81"/>
            <rFont val="Tahoma"/>
            <family val="2"/>
          </rPr>
          <t>Marge appliquée directement à la prestation concernée lorsque le chargé d'affaires souhaite marger prestation/prestation en % du montant du sourcing</t>
        </r>
      </text>
    </comment>
    <comment ref="C125" authorId="0" shapeId="0" xr:uid="{00000000-0006-0000-0100-000050000000}">
      <text>
        <r>
          <rPr>
            <sz val="8"/>
            <color indexed="81"/>
            <rFont val="Tahoma"/>
            <family val="2"/>
          </rPr>
          <t>Marge appliquée directement à la prestation concernée lorsque le chargé d'affaires souhaite marger prestation/prestation en €</t>
        </r>
      </text>
    </comment>
    <comment ref="C126" authorId="0" shapeId="0" xr:uid="{00000000-0006-0000-0100-000051000000}">
      <text>
        <r>
          <rPr>
            <sz val="8"/>
            <color indexed="81"/>
            <rFont val="Tahoma"/>
            <family val="2"/>
          </rPr>
          <t>calcul automatique : 
   =&gt; total marge sur prestation = sourcing + marge (% sourcing) + marge (€)</t>
        </r>
      </text>
    </comment>
    <comment ref="C133" authorId="0" shapeId="0" xr:uid="{00000000-0006-0000-0100-000052000000}">
      <text>
        <r>
          <rPr>
            <sz val="8"/>
            <color indexed="81"/>
            <rFont val="Tahoma"/>
            <family val="2"/>
          </rPr>
          <t xml:space="preserve">Renseigner le nom de la prestation
</t>
        </r>
      </text>
    </comment>
    <comment ref="G133" authorId="0" shapeId="0" xr:uid="{00000000-0006-0000-0100-000053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34" authorId="0" shapeId="0" xr:uid="{00000000-0006-0000-0100-000054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34" authorId="0" shapeId="0" xr:uid="{00000000-0006-0000-0100-000055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35" authorId="0" shapeId="0" xr:uid="{00000000-0006-0000-0100-000056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36" authorId="0" shapeId="0" xr:uid="{00000000-0006-0000-0100-000057000000}">
      <text>
        <r>
          <rPr>
            <sz val="8"/>
            <color indexed="81"/>
            <rFont val="Tahoma"/>
            <family val="2"/>
          </rPr>
          <t>% d'aléas à prendre en compte (vient en déduction de la marge brute). Impacte directement la marge brute</t>
        </r>
      </text>
    </comment>
    <comment ref="C137" authorId="0" shapeId="0" xr:uid="{00000000-0006-0000-0100-000058000000}">
      <text>
        <r>
          <rPr>
            <sz val="8"/>
            <color indexed="81"/>
            <rFont val="Tahoma"/>
            <family val="2"/>
          </rPr>
          <t>Marge appliquée directement à la prestation concernée lorsque le chargé d'affaires souhaite marger prestation/prestation en % du montant du sourcing</t>
        </r>
      </text>
    </comment>
    <comment ref="C138" authorId="0" shapeId="0" xr:uid="{00000000-0006-0000-0100-000059000000}">
      <text>
        <r>
          <rPr>
            <sz val="8"/>
            <color indexed="81"/>
            <rFont val="Tahoma"/>
            <family val="2"/>
          </rPr>
          <t>Marge appliquée directement à la prestation concernée lorsque le chargé d'affaires souhaite marger prestation/prestation en €</t>
        </r>
      </text>
    </comment>
    <comment ref="C139" authorId="0" shapeId="0" xr:uid="{00000000-0006-0000-0100-00005A000000}">
      <text>
        <r>
          <rPr>
            <sz val="8"/>
            <color indexed="81"/>
            <rFont val="Tahoma"/>
            <family val="2"/>
          </rPr>
          <t>calcul automatique : 
   =&gt; total marge sur prestation = sourcing + marge (% sourcing) + marge (€)</t>
        </r>
      </text>
    </comment>
    <comment ref="C146" authorId="0" shapeId="0" xr:uid="{00000000-0006-0000-0100-00005B000000}">
      <text>
        <r>
          <rPr>
            <sz val="8"/>
            <color indexed="81"/>
            <rFont val="Tahoma"/>
            <family val="2"/>
          </rPr>
          <t xml:space="preserve">Renseigner le nom de la prestation
</t>
        </r>
      </text>
    </comment>
    <comment ref="G146" authorId="0" shapeId="0" xr:uid="{00000000-0006-0000-0100-00005C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47" authorId="0" shapeId="0" xr:uid="{00000000-0006-0000-0100-00005D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47" authorId="0" shapeId="0" xr:uid="{00000000-0006-0000-0100-00005E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48" authorId="0" shapeId="0" xr:uid="{00000000-0006-0000-0100-00005F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49" authorId="0" shapeId="0" xr:uid="{00000000-0006-0000-0100-000060000000}">
      <text>
        <r>
          <rPr>
            <sz val="8"/>
            <color indexed="81"/>
            <rFont val="Tahoma"/>
            <family val="2"/>
          </rPr>
          <t>% d'aléas à prendre en compte (vient en déduction de la marge brute). Impacte directement la marge brute</t>
        </r>
      </text>
    </comment>
    <comment ref="C150" authorId="0" shapeId="0" xr:uid="{00000000-0006-0000-0100-000061000000}">
      <text>
        <r>
          <rPr>
            <sz val="8"/>
            <color indexed="81"/>
            <rFont val="Tahoma"/>
            <family val="2"/>
          </rPr>
          <t>Marge appliquée directement à la prestation concernée lorsque le chargé d'affaires souhaite marger prestation/prestation en % du montant du sourcing</t>
        </r>
      </text>
    </comment>
    <comment ref="C151" authorId="0" shapeId="0" xr:uid="{00000000-0006-0000-0100-000062000000}">
      <text>
        <r>
          <rPr>
            <sz val="8"/>
            <color indexed="81"/>
            <rFont val="Tahoma"/>
            <family val="2"/>
          </rPr>
          <t>Marge appliquée directement à la prestation concernée lorsque le chargé d'affaires souhaite marger prestation/prestation en €</t>
        </r>
      </text>
    </comment>
    <comment ref="C152" authorId="0" shapeId="0" xr:uid="{00000000-0006-0000-0100-000063000000}">
      <text>
        <r>
          <rPr>
            <sz val="8"/>
            <color indexed="81"/>
            <rFont val="Tahoma"/>
            <family val="2"/>
          </rPr>
          <t>calcul automatique : 
   =&gt; total marge sur prestation = sourcing + marge (% sourcing) + marge (€)</t>
        </r>
      </text>
    </comment>
    <comment ref="C159" authorId="0" shapeId="0" xr:uid="{00000000-0006-0000-0100-000064000000}">
      <text>
        <r>
          <rPr>
            <sz val="8"/>
            <color indexed="81"/>
            <rFont val="Tahoma"/>
            <family val="2"/>
          </rPr>
          <t xml:space="preserve">Renseigner le nom de la prestation
</t>
        </r>
      </text>
    </comment>
    <comment ref="G159" authorId="0" shapeId="0" xr:uid="{00000000-0006-0000-0100-000065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60" authorId="0" shapeId="0" xr:uid="{00000000-0006-0000-0100-000066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60" authorId="0" shapeId="0" xr:uid="{00000000-0006-0000-0100-000067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61" authorId="0" shapeId="0" xr:uid="{00000000-0006-0000-0100-000068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62" authorId="0" shapeId="0" xr:uid="{00000000-0006-0000-0100-000069000000}">
      <text>
        <r>
          <rPr>
            <sz val="8"/>
            <color indexed="81"/>
            <rFont val="Tahoma"/>
            <family val="2"/>
          </rPr>
          <t>% d'aléas à prendre en compte (vient en déduction de la marge brute). Impacte directement la marge brute</t>
        </r>
      </text>
    </comment>
    <comment ref="C163" authorId="0" shapeId="0" xr:uid="{00000000-0006-0000-0100-00006A000000}">
      <text>
        <r>
          <rPr>
            <sz val="8"/>
            <color indexed="81"/>
            <rFont val="Tahoma"/>
            <family val="2"/>
          </rPr>
          <t>Marge appliquée directement à la prestation concernée lorsque le chargé d'affaires souhaite marger prestation/prestation en % du montant du sourcing</t>
        </r>
      </text>
    </comment>
    <comment ref="C164" authorId="0" shapeId="0" xr:uid="{00000000-0006-0000-0100-00006B000000}">
      <text>
        <r>
          <rPr>
            <sz val="8"/>
            <color indexed="81"/>
            <rFont val="Tahoma"/>
            <family val="2"/>
          </rPr>
          <t>Marge appliquée directement à la prestation concernée lorsque le chargé d'affaires souhaite marger prestation/prestation en €</t>
        </r>
      </text>
    </comment>
    <comment ref="C165" authorId="0" shapeId="0" xr:uid="{00000000-0006-0000-0100-00006C000000}">
      <text>
        <r>
          <rPr>
            <sz val="8"/>
            <color indexed="81"/>
            <rFont val="Tahoma"/>
            <family val="2"/>
          </rPr>
          <t>calcul automatique : 
   =&gt; total marge sur prestation = sourcing + marge (% sourcing) + marge (€)</t>
        </r>
      </text>
    </comment>
    <comment ref="C172" authorId="0" shapeId="0" xr:uid="{00000000-0006-0000-0100-00006D000000}">
      <text>
        <r>
          <rPr>
            <sz val="8"/>
            <color indexed="81"/>
            <rFont val="Tahoma"/>
            <family val="2"/>
          </rPr>
          <t xml:space="preserve">Renseigner le nom de la prestation
</t>
        </r>
      </text>
    </comment>
    <comment ref="G172" authorId="0" shapeId="0" xr:uid="{00000000-0006-0000-0100-00006E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73" authorId="0" shapeId="0" xr:uid="{00000000-0006-0000-0100-00006F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73" authorId="0" shapeId="0" xr:uid="{00000000-0006-0000-0100-000070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74" authorId="0" shapeId="0" xr:uid="{00000000-0006-0000-0100-000071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75" authorId="0" shapeId="0" xr:uid="{00000000-0006-0000-0100-000072000000}">
      <text>
        <r>
          <rPr>
            <sz val="8"/>
            <color indexed="81"/>
            <rFont val="Tahoma"/>
            <family val="2"/>
          </rPr>
          <t>% d'aléas à prendre en compte (vient en déduction de la marge brute). Impacte directement la marge brute</t>
        </r>
      </text>
    </comment>
    <comment ref="C176" authorId="0" shapeId="0" xr:uid="{00000000-0006-0000-0100-000073000000}">
      <text>
        <r>
          <rPr>
            <sz val="8"/>
            <color indexed="81"/>
            <rFont val="Tahoma"/>
            <family val="2"/>
          </rPr>
          <t>Marge appliquée directement à la prestation concernée lorsque le chargé d'affaires souhaite marger prestation/prestation en % du montant du sourcing</t>
        </r>
      </text>
    </comment>
    <comment ref="C177" authorId="0" shapeId="0" xr:uid="{00000000-0006-0000-0100-000074000000}">
      <text>
        <r>
          <rPr>
            <sz val="8"/>
            <color indexed="81"/>
            <rFont val="Tahoma"/>
            <family val="2"/>
          </rPr>
          <t>Marge appliquée directement à la prestation concernée lorsque le chargé d'affaires souhaite marger prestation/prestation en €</t>
        </r>
      </text>
    </comment>
    <comment ref="C178" authorId="0" shapeId="0" xr:uid="{00000000-0006-0000-0100-000075000000}">
      <text>
        <r>
          <rPr>
            <sz val="8"/>
            <color indexed="81"/>
            <rFont val="Tahoma"/>
            <family val="2"/>
          </rPr>
          <t>calcul automatique : 
   =&gt; total marge sur prestation = sourcing + marge (% sourcing) + marge (€)</t>
        </r>
      </text>
    </comment>
    <comment ref="C185" authorId="0" shapeId="0" xr:uid="{00000000-0006-0000-0100-000076000000}">
      <text>
        <r>
          <rPr>
            <sz val="8"/>
            <color indexed="81"/>
            <rFont val="Tahoma"/>
            <family val="2"/>
          </rPr>
          <t xml:space="preserve">Renseigner le nom de la prestation
</t>
        </r>
      </text>
    </comment>
    <comment ref="G185" authorId="0" shapeId="0" xr:uid="{00000000-0006-0000-0100-000077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86" authorId="0" shapeId="0" xr:uid="{00000000-0006-0000-0100-000078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86" authorId="0" shapeId="0" xr:uid="{00000000-0006-0000-0100-000079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187" authorId="0" shapeId="0" xr:uid="{00000000-0006-0000-0100-00007A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188" authorId="0" shapeId="0" xr:uid="{00000000-0006-0000-0100-00007B000000}">
      <text>
        <r>
          <rPr>
            <sz val="8"/>
            <color indexed="81"/>
            <rFont val="Tahoma"/>
            <family val="2"/>
          </rPr>
          <t>% d'aléas à prendre en compte (vient en déduction de la marge brute). Impacte directement la marge brute</t>
        </r>
      </text>
    </comment>
    <comment ref="C189" authorId="0" shapeId="0" xr:uid="{00000000-0006-0000-0100-00007C000000}">
      <text>
        <r>
          <rPr>
            <sz val="8"/>
            <color indexed="81"/>
            <rFont val="Tahoma"/>
            <family val="2"/>
          </rPr>
          <t>Marge appliquée directement à la prestation concernée lorsque le chargé d'affaires souhaite marger prestation/prestation en % du montant du sourcing</t>
        </r>
      </text>
    </comment>
    <comment ref="C190" authorId="0" shapeId="0" xr:uid="{00000000-0006-0000-0100-00007D000000}">
      <text>
        <r>
          <rPr>
            <sz val="8"/>
            <color indexed="81"/>
            <rFont val="Tahoma"/>
            <family val="2"/>
          </rPr>
          <t>Marge appliquée directement à la prestation concernée lorsque le chargé d'affaires souhaite marger prestation/prestation en €</t>
        </r>
      </text>
    </comment>
    <comment ref="C191" authorId="0" shapeId="0" xr:uid="{00000000-0006-0000-0100-00007E000000}">
      <text>
        <r>
          <rPr>
            <sz val="8"/>
            <color indexed="81"/>
            <rFont val="Tahoma"/>
            <family val="2"/>
          </rPr>
          <t>calcul automatique : 
   =&gt; total marge sur prestation = sourcing + marge (% sourcing) + marge (€)</t>
        </r>
      </text>
    </comment>
    <comment ref="C198" authorId="0" shapeId="0" xr:uid="{00000000-0006-0000-0100-00007F000000}">
      <text>
        <r>
          <rPr>
            <sz val="8"/>
            <color indexed="81"/>
            <rFont val="Tahoma"/>
            <family val="2"/>
          </rPr>
          <t xml:space="preserve">Renseigner le nom de la prestation
</t>
        </r>
      </text>
    </comment>
    <comment ref="G198" authorId="0" shapeId="0" xr:uid="{00000000-0006-0000-0100-000080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199" authorId="0" shapeId="0" xr:uid="{00000000-0006-0000-0100-000081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199" authorId="0" shapeId="0" xr:uid="{00000000-0006-0000-0100-000082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00" authorId="0" shapeId="0" xr:uid="{00000000-0006-0000-0100-000083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201" authorId="0" shapeId="0" xr:uid="{00000000-0006-0000-0100-000084000000}">
      <text>
        <r>
          <rPr>
            <sz val="8"/>
            <color indexed="81"/>
            <rFont val="Tahoma"/>
            <family val="2"/>
          </rPr>
          <t>% d'aléas à prendre en compte (vient en déduction de la marge brute). Impacte directement la marge brute</t>
        </r>
      </text>
    </comment>
    <comment ref="C202" authorId="0" shapeId="0" xr:uid="{00000000-0006-0000-0100-000085000000}">
      <text>
        <r>
          <rPr>
            <sz val="8"/>
            <color indexed="81"/>
            <rFont val="Tahoma"/>
            <family val="2"/>
          </rPr>
          <t>Marge appliquée directement à la prestation concernée lorsque le chargé d'affaires souhaite marger prestation/prestation en % du montant du sourcing</t>
        </r>
      </text>
    </comment>
    <comment ref="C203" authorId="0" shapeId="0" xr:uid="{00000000-0006-0000-0100-000086000000}">
      <text>
        <r>
          <rPr>
            <sz val="8"/>
            <color indexed="81"/>
            <rFont val="Tahoma"/>
            <family val="2"/>
          </rPr>
          <t>Marge appliquée directement à la prestation concernée lorsque le chargé d'affaires souhaite marger prestation/prestation en €</t>
        </r>
      </text>
    </comment>
    <comment ref="C204" authorId="0" shapeId="0" xr:uid="{00000000-0006-0000-0100-000087000000}">
      <text>
        <r>
          <rPr>
            <sz val="8"/>
            <color indexed="81"/>
            <rFont val="Tahoma"/>
            <family val="2"/>
          </rPr>
          <t>calcul automatique : 
   =&gt; total marge sur prestation = sourcing + marge (% sourcing) + marge (€)</t>
        </r>
      </text>
    </comment>
    <comment ref="C211" authorId="0" shapeId="0" xr:uid="{00000000-0006-0000-0100-000088000000}">
      <text>
        <r>
          <rPr>
            <sz val="8"/>
            <color indexed="81"/>
            <rFont val="Tahoma"/>
            <family val="2"/>
          </rPr>
          <t xml:space="preserve">Renseigner le nom de la prestation
</t>
        </r>
      </text>
    </comment>
    <comment ref="G211" authorId="0" shapeId="0" xr:uid="{00000000-0006-0000-0100-000089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212" authorId="0" shapeId="0" xr:uid="{00000000-0006-0000-0100-00008A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212" authorId="0" shapeId="0" xr:uid="{00000000-0006-0000-0100-00008B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13" authorId="0" shapeId="0" xr:uid="{00000000-0006-0000-0100-00008C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214" authorId="0" shapeId="0" xr:uid="{00000000-0006-0000-0100-00008D000000}">
      <text>
        <r>
          <rPr>
            <sz val="8"/>
            <color indexed="81"/>
            <rFont val="Tahoma"/>
            <family val="2"/>
          </rPr>
          <t>% d'aléas à prendre en compte (vient en déduction de la marge brute). Impacte directement la marge brute</t>
        </r>
      </text>
    </comment>
    <comment ref="C215" authorId="0" shapeId="0" xr:uid="{00000000-0006-0000-0100-00008E000000}">
      <text>
        <r>
          <rPr>
            <sz val="8"/>
            <color indexed="81"/>
            <rFont val="Tahoma"/>
            <family val="2"/>
          </rPr>
          <t>Marge appliquée directement à la prestation concernée lorsque le chargé d'affaires souhaite marger prestation/prestation en % du montant du sourcing</t>
        </r>
      </text>
    </comment>
    <comment ref="C216" authorId="0" shapeId="0" xr:uid="{00000000-0006-0000-0100-00008F000000}">
      <text>
        <r>
          <rPr>
            <sz val="8"/>
            <color indexed="81"/>
            <rFont val="Tahoma"/>
            <family val="2"/>
          </rPr>
          <t>Marge appliquée directement à la prestation concernée lorsque le chargé d'affaires souhaite marger prestation/prestation en €</t>
        </r>
      </text>
    </comment>
    <comment ref="C217" authorId="0" shapeId="0" xr:uid="{00000000-0006-0000-0100-000090000000}">
      <text>
        <r>
          <rPr>
            <sz val="8"/>
            <color indexed="81"/>
            <rFont val="Tahoma"/>
            <family val="2"/>
          </rPr>
          <t>calcul automatique : 
   =&gt; total marge sur prestation = sourcing + marge (% sourcing) + marge (€)</t>
        </r>
      </text>
    </comment>
    <comment ref="C224" authorId="0" shapeId="0" xr:uid="{00000000-0006-0000-0100-000091000000}">
      <text>
        <r>
          <rPr>
            <sz val="8"/>
            <color indexed="81"/>
            <rFont val="Tahoma"/>
            <family val="2"/>
          </rPr>
          <t xml:space="preserve">Renseigner le nom de la prestation
</t>
        </r>
      </text>
    </comment>
    <comment ref="G224" authorId="0" shapeId="0" xr:uid="{00000000-0006-0000-0100-000092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225" authorId="0" shapeId="0" xr:uid="{00000000-0006-0000-0100-000093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225" authorId="0" shapeId="0" xr:uid="{00000000-0006-0000-0100-000094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26" authorId="0" shapeId="0" xr:uid="{00000000-0006-0000-0100-000095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227" authorId="0" shapeId="0" xr:uid="{00000000-0006-0000-0100-000096000000}">
      <text>
        <r>
          <rPr>
            <sz val="8"/>
            <color indexed="81"/>
            <rFont val="Tahoma"/>
            <family val="2"/>
          </rPr>
          <t>% d'aléas à prendre en compte (vient en déduction de la marge brute). Impacte directement la marge brute</t>
        </r>
      </text>
    </comment>
    <comment ref="C228" authorId="0" shapeId="0" xr:uid="{00000000-0006-0000-0100-000097000000}">
      <text>
        <r>
          <rPr>
            <sz val="8"/>
            <color indexed="81"/>
            <rFont val="Tahoma"/>
            <family val="2"/>
          </rPr>
          <t>Marge appliquée directement à la prestation concernée lorsque le chargé d'affaires souhaite marger prestation/prestation en % du montant du sourcing</t>
        </r>
      </text>
    </comment>
    <comment ref="C229" authorId="0" shapeId="0" xr:uid="{00000000-0006-0000-0100-000098000000}">
      <text>
        <r>
          <rPr>
            <sz val="8"/>
            <color indexed="81"/>
            <rFont val="Tahoma"/>
            <family val="2"/>
          </rPr>
          <t>Marge appliquée directement à la prestation concernée lorsque le chargé d'affaires souhaite marger prestation/prestation en €</t>
        </r>
      </text>
    </comment>
    <comment ref="C230" authorId="0" shapeId="0" xr:uid="{00000000-0006-0000-0100-000099000000}">
      <text>
        <r>
          <rPr>
            <sz val="8"/>
            <color indexed="81"/>
            <rFont val="Tahoma"/>
            <family val="2"/>
          </rPr>
          <t>calcul automatique : 
   =&gt; total marge sur prestation = sourcing + marge (% sourcing) + marge (€)</t>
        </r>
      </text>
    </comment>
    <comment ref="C237" authorId="0" shapeId="0" xr:uid="{00000000-0006-0000-0100-00009A000000}">
      <text>
        <r>
          <rPr>
            <sz val="8"/>
            <color indexed="81"/>
            <rFont val="Tahoma"/>
            <family val="2"/>
          </rPr>
          <t xml:space="preserve">Renseigner le nom de la prestation
</t>
        </r>
      </text>
    </comment>
    <comment ref="G237" authorId="0" shapeId="0" xr:uid="{00000000-0006-0000-0100-00009B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238" authorId="0" shapeId="0" xr:uid="{00000000-0006-0000-0100-00009C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238" authorId="0" shapeId="0" xr:uid="{00000000-0006-0000-0100-00009D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39" authorId="0" shapeId="0" xr:uid="{00000000-0006-0000-0100-00009E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240" authorId="0" shapeId="0" xr:uid="{00000000-0006-0000-0100-00009F000000}">
      <text>
        <r>
          <rPr>
            <sz val="8"/>
            <color indexed="81"/>
            <rFont val="Tahoma"/>
            <family val="2"/>
          </rPr>
          <t>% d'aléas à prendre en compte (vient en déduction de la marge brute). Impacte directement la marge brute</t>
        </r>
      </text>
    </comment>
    <comment ref="C241" authorId="0" shapeId="0" xr:uid="{00000000-0006-0000-0100-0000A0000000}">
      <text>
        <r>
          <rPr>
            <sz val="8"/>
            <color indexed="81"/>
            <rFont val="Tahoma"/>
            <family val="2"/>
          </rPr>
          <t>Marge appliquée directement à la prestation concernée lorsque le chargé d'affaires souhaite marger prestation/prestation en % du montant du sourcing</t>
        </r>
      </text>
    </comment>
    <comment ref="C242" authorId="0" shapeId="0" xr:uid="{00000000-0006-0000-0100-0000A1000000}">
      <text>
        <r>
          <rPr>
            <sz val="8"/>
            <color indexed="81"/>
            <rFont val="Tahoma"/>
            <family val="2"/>
          </rPr>
          <t>Marge appliquée directement à la prestation concernée lorsque le chargé d'affaires souhaite marger prestation/prestation en €</t>
        </r>
      </text>
    </comment>
    <comment ref="C243" authorId="0" shapeId="0" xr:uid="{00000000-0006-0000-0100-0000A2000000}">
      <text>
        <r>
          <rPr>
            <sz val="8"/>
            <color indexed="81"/>
            <rFont val="Tahoma"/>
            <family val="2"/>
          </rPr>
          <t>calcul automatique : 
   =&gt; total marge sur prestation = sourcing + marge (% sourcing) + marge (€)</t>
        </r>
      </text>
    </comment>
    <comment ref="C250" authorId="0" shapeId="0" xr:uid="{00000000-0006-0000-0100-0000A3000000}">
      <text>
        <r>
          <rPr>
            <sz val="8"/>
            <color indexed="81"/>
            <rFont val="Tahoma"/>
            <family val="2"/>
          </rPr>
          <t xml:space="preserve">Renseigner le nom de la prestation
</t>
        </r>
      </text>
    </comment>
    <comment ref="G250" authorId="0" shapeId="0" xr:uid="{00000000-0006-0000-0100-0000A4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251" authorId="0" shapeId="0" xr:uid="{00000000-0006-0000-0100-0000A5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251" authorId="0" shapeId="0" xr:uid="{00000000-0006-0000-0100-0000A6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52" authorId="0" shapeId="0" xr:uid="{00000000-0006-0000-0100-0000A7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253" authorId="0" shapeId="0" xr:uid="{00000000-0006-0000-0100-0000A8000000}">
      <text>
        <r>
          <rPr>
            <sz val="8"/>
            <color indexed="81"/>
            <rFont val="Tahoma"/>
            <family val="2"/>
          </rPr>
          <t>% d'aléas à prendre en compte (vient en déduction de la marge brute). Impacte directement la marge brute</t>
        </r>
      </text>
    </comment>
    <comment ref="C254" authorId="0" shapeId="0" xr:uid="{00000000-0006-0000-0100-0000A9000000}">
      <text>
        <r>
          <rPr>
            <sz val="8"/>
            <color indexed="81"/>
            <rFont val="Tahoma"/>
            <family val="2"/>
          </rPr>
          <t>Marge appliquée directement à la prestation concernée lorsque le chargé d'affaires souhaite marger prestation/prestation en % du montant du sourcing</t>
        </r>
      </text>
    </comment>
    <comment ref="C255" authorId="0" shapeId="0" xr:uid="{00000000-0006-0000-0100-0000AA000000}">
      <text>
        <r>
          <rPr>
            <sz val="8"/>
            <color indexed="81"/>
            <rFont val="Tahoma"/>
            <family val="2"/>
          </rPr>
          <t>Marge appliquée directement à la prestation concernée lorsque le chargé d'affaires souhaite marger prestation/prestation en €</t>
        </r>
      </text>
    </comment>
    <comment ref="C256" authorId="0" shapeId="0" xr:uid="{00000000-0006-0000-0100-0000AB000000}">
      <text>
        <r>
          <rPr>
            <sz val="8"/>
            <color indexed="81"/>
            <rFont val="Tahoma"/>
            <family val="2"/>
          </rPr>
          <t>calcul automatique : 
   =&gt; total marge sur prestation = sourcing + marge (% sourcing) + marge (€)</t>
        </r>
      </text>
    </comment>
    <comment ref="C263" authorId="0" shapeId="0" xr:uid="{00000000-0006-0000-0100-0000AC000000}">
      <text>
        <r>
          <rPr>
            <sz val="8"/>
            <color indexed="81"/>
            <rFont val="Tahoma"/>
            <family val="2"/>
          </rPr>
          <t xml:space="preserve">Renseigner le nom de la prestation
</t>
        </r>
      </text>
    </comment>
    <comment ref="G263" authorId="0" shapeId="0" xr:uid="{00000000-0006-0000-0100-0000AD000000}">
      <text>
        <r>
          <rPr>
            <b/>
            <sz val="8"/>
            <color indexed="81"/>
            <rFont val="Tahoma"/>
            <family val="2"/>
          </rPr>
          <t xml:space="preserve">Obligatoire. </t>
        </r>
        <r>
          <rPr>
            <sz val="8"/>
            <color indexed="81"/>
            <rFont val="Tahoma"/>
            <family val="2"/>
          </rPr>
          <t>Toujours commencer le remplissage par la gauche sans laisser de colonne vide : le pricer utilise cette séquence pour calculer les besoins en trésorerie et donc le coût de préfinancement</t>
        </r>
      </text>
    </comment>
    <comment ref="C264" authorId="0" shapeId="0" xr:uid="{00000000-0006-0000-0100-0000AE000000}">
      <text>
        <r>
          <rPr>
            <b/>
            <sz val="8"/>
            <color indexed="81"/>
            <rFont val="Tahoma"/>
            <family val="2"/>
          </rPr>
          <t>Obligatoire.</t>
        </r>
        <r>
          <rPr>
            <sz val="8"/>
            <color indexed="81"/>
            <rFont val="Tahoma"/>
            <family val="2"/>
          </rPr>
          <t xml:space="preserve"> Permet d'automatiser le calcul des assurances (assurance Dommage-Ouvrage uniquement sur le matériel par exemple)
</t>
        </r>
      </text>
    </comment>
    <comment ref="G264" authorId="0" shapeId="0" xr:uid="{00000000-0006-0000-0100-0000AF000000}">
      <text>
        <r>
          <rPr>
            <b/>
            <sz val="8"/>
            <color indexed="81"/>
            <rFont val="Tahoma"/>
            <family val="2"/>
          </rPr>
          <t>Obligatoire.</t>
        </r>
        <r>
          <rPr>
            <sz val="8"/>
            <color indexed="81"/>
            <rFont val="Tahoma"/>
            <family val="2"/>
          </rPr>
          <t xml:space="preserve"> % du montant que le fournisseur va demander à la date figurant sur la ligne précédente</t>
        </r>
      </text>
    </comment>
    <comment ref="C265" authorId="0" shapeId="0" xr:uid="{00000000-0006-0000-0100-0000B0000000}">
      <text>
        <r>
          <rPr>
            <b/>
            <sz val="8"/>
            <color indexed="81"/>
            <rFont val="Tahoma"/>
            <family val="2"/>
          </rPr>
          <t xml:space="preserve">Obligatoire. </t>
        </r>
        <r>
          <rPr>
            <sz val="8"/>
            <color indexed="81"/>
            <rFont val="Tahoma"/>
            <family val="2"/>
          </rPr>
          <t>Renseigner le montant total du sourcing associé à la prestation, sans les aléas.
Test de cohérence : s'affiche en rouge tant que la somme des flux versés (à droite) n'est pas égale à 100% du pntant total</t>
        </r>
      </text>
    </comment>
    <comment ref="C266" authorId="0" shapeId="0" xr:uid="{00000000-0006-0000-0100-0000B1000000}">
      <text>
        <r>
          <rPr>
            <sz val="8"/>
            <color indexed="81"/>
            <rFont val="Tahoma"/>
            <family val="2"/>
          </rPr>
          <t>% d'aléas à prendre en compte (vient en déduction de la marge brute). Impacte directement la marge brute</t>
        </r>
      </text>
    </comment>
    <comment ref="C267" authorId="0" shapeId="0" xr:uid="{00000000-0006-0000-0100-0000B2000000}">
      <text>
        <r>
          <rPr>
            <sz val="8"/>
            <color indexed="81"/>
            <rFont val="Tahoma"/>
            <family val="2"/>
          </rPr>
          <t>Marge appliquée directement à la prestation concernée lorsque le chargé d'affaires souhaite marger prestation/prestation en % du montant du sourcing</t>
        </r>
      </text>
    </comment>
    <comment ref="C268" authorId="0" shapeId="0" xr:uid="{00000000-0006-0000-0100-0000B3000000}">
      <text>
        <r>
          <rPr>
            <sz val="8"/>
            <color indexed="81"/>
            <rFont val="Tahoma"/>
            <family val="2"/>
          </rPr>
          <t>Marge appliquée directement à la prestation concernée lorsque le chargé d'affaires souhaite marger prestation/prestation en €</t>
        </r>
      </text>
    </comment>
    <comment ref="C269" authorId="0" shapeId="0" xr:uid="{00000000-0006-0000-0100-0000B4000000}">
      <text>
        <r>
          <rPr>
            <sz val="8"/>
            <color indexed="81"/>
            <rFont val="Tahoma"/>
            <family val="2"/>
          </rPr>
          <t>calcul automatique : 
   =&gt; total marge sur prestation = sourcing + marge (% sourcing) + marge (€)</t>
        </r>
      </text>
    </comment>
    <comment ref="C280" authorId="0" shapeId="0" xr:uid="{00000000-0006-0000-0100-0000B5000000}">
      <text>
        <r>
          <rPr>
            <sz val="8"/>
            <color indexed="81"/>
            <rFont val="Tahoma"/>
            <family val="2"/>
          </rPr>
          <t>le pricer compile ici tous le sourcing listé en amont (hors aléas) et lui affecte les taux de marge éventuellement renseignés prestation par prestation.
Dans le cas d'un taux de marge général appliqué à l'affaire sous forme d'honoraires, cette cellule est exactement égale au prix de sourcing hors aléas</t>
        </r>
      </text>
    </comment>
    <comment ref="G280" authorId="0" shapeId="0" xr:uid="{00000000-0006-0000-0100-0000B6000000}">
      <text>
        <r>
          <rPr>
            <sz val="8"/>
            <color indexed="81"/>
            <rFont val="Tahoma"/>
            <family val="2"/>
          </rPr>
          <t>Champ prérempli pour éviter d'avoir à le saisir dans le cadre d'une offre globale puisqu'il est inutile (revente banque "one shot" et pas client).
Ce champ est cependant utile pour les offres sans financement. Ne pas hésiter à le modifier en écrasant les formules s'il ne colle pas avec l'affaire.
Pour information, ce champ est pré-rempli à partir de la première prestation de sourcing achetée. En effet, une analyse des pricer historiques a permis de démontrer que dans 9 cas sur 10, la première prestation renseignée est la plus importante et est celle qui cale les flux clients. Mais il n'y a pas de vérité.</t>
        </r>
      </text>
    </comment>
    <comment ref="C281" authorId="0" shapeId="0" xr:uid="{00000000-0006-0000-0100-0000B7000000}">
      <text>
        <r>
          <rPr>
            <sz val="8"/>
            <color indexed="81"/>
            <rFont val="Tahoma"/>
            <family val="2"/>
          </rPr>
          <t>le pricer compile ici tous le sourcing assurances et lui affecte les taux de marge éventuellement indiqués assurance par assurance.
Dans le cas d'un taux de marge général appliqué à l'affaire sous forme d'honoraires, cette cellule est exactement égale au prix de sourcing assurances.</t>
        </r>
      </text>
    </comment>
    <comment ref="G281" authorId="0" shapeId="0" xr:uid="{00000000-0006-0000-0100-0000B8000000}">
      <text>
        <r>
          <rPr>
            <sz val="8"/>
            <color indexed="81"/>
            <rFont val="Tahoma"/>
            <family val="2"/>
          </rPr>
          <t>Champ prérempli pour éviter d'avoir à le saisir dans le cadre d'une offre globale puisqu'il est inutile (revente banque "one shot" et pas client).
Ce champ est cependant utile pour les offres sans financement. Ne pas hésiter à le modifier en écrasant les formules s'il ne colle pas avec l'affaire.
Pour information, ce champ est pré-rempli à partir de la première prestation de sourcing achetée. En effet, une analyse des pricer historiques a permis de démontrer que dans 9 cas sur 10, la première prestation renseignée est la plus importante et est celle qui cale les flux clients. Mais il n'y a pas de vérité.</t>
        </r>
      </text>
    </comment>
    <comment ref="C282" authorId="0" shapeId="0" xr:uid="{00000000-0006-0000-0100-0000B9000000}">
      <text>
        <r>
          <rPr>
            <sz val="8"/>
            <color indexed="81"/>
            <rFont val="Tahoma"/>
            <family val="2"/>
          </rPr>
          <t>renseigner ici le montant de la marge à appliquer en plus de celle pratiquée éventuellement prestation par prestation et assurance par assurance.</t>
        </r>
      </text>
    </comment>
    <comment ref="C283" authorId="0" shapeId="0" xr:uid="{00000000-0006-0000-0100-0000BA000000}">
      <text>
        <r>
          <rPr>
            <sz val="8"/>
            <color indexed="81"/>
            <rFont val="Tahoma"/>
            <family val="2"/>
          </rPr>
          <t>correspond au prix de vente client dans le cadre d'une offre CM sec. Il n'intègre donc pas les éventuelles modifications marginales du montant des assurances RC et Dommages-Ouvrages lorsque les affaires sont P2P3 et/ou P4 (cette partie est automatiquement intégrée dans les onglets P2P3 et P4).</t>
        </r>
      </text>
    </comment>
    <comment ref="C284" authorId="0" shapeId="0" xr:uid="{00000000-0006-0000-0100-0000BB000000}">
      <text>
        <r>
          <rPr>
            <sz val="8"/>
            <color indexed="81"/>
            <rFont val="Tahoma"/>
            <family val="2"/>
          </rPr>
          <t>Renseigner ici la meilleure vision disponible au moment du pricing. Ce champ permet d'adapter les temps de traitement (et donc les flux de trésorerie) et d'imputer éventuellement des coûts de traitement adaptés aux moyens de paiement.</t>
        </r>
      </text>
    </comment>
    <comment ref="C286" authorId="0" shapeId="0" xr:uid="{00000000-0006-0000-0100-0000BC000000}">
      <text>
        <r>
          <rPr>
            <sz val="8"/>
            <color indexed="81"/>
            <rFont val="Tahoma"/>
            <family val="2"/>
          </rPr>
          <t>l'existence d'une sous-affaire P2P3 ou d'une sous-affaire P4 modifie le montant des assurances RC et Dommages Ouvrages (hors montant récurrent Dommages-Ouvrages). L'outil intègre automatiquement ces effets lors du remplissage et les affecte à la sous-affaire qui les a générés</t>
        </r>
      </text>
    </comment>
    <comment ref="G294" authorId="0" shapeId="0" xr:uid="{00000000-0006-0000-0100-0000BD000000}">
      <text>
        <r>
          <rPr>
            <sz val="8"/>
            <color indexed="81"/>
            <rFont val="Tahoma"/>
            <family val="2"/>
          </rPr>
          <t>Données automatiquement reliées au détail du sourcing (matériel…) et aux dates de travaux</t>
        </r>
      </text>
    </comment>
    <comment ref="G295" authorId="0" shapeId="0" xr:uid="{00000000-0006-0000-0100-0000BE000000}">
      <text>
        <r>
          <rPr>
            <sz val="8"/>
            <color indexed="81"/>
            <rFont val="Tahoma"/>
            <family val="2"/>
          </rPr>
          <t>Renseigner ici le taux de marge souhaité assurances par assurances. Ce taux est couplé directement avec la CA issu assurances dans la partie donnée client de cet onglet.</t>
        </r>
      </text>
    </comment>
    <comment ref="G309" authorId="0" shapeId="0" xr:uid="{00000000-0006-0000-0100-0000BF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t>
        </r>
      </text>
    </comment>
    <comment ref="C310" authorId="0" shapeId="0" xr:uid="{00000000-0006-0000-0100-0000C0000000}">
      <text>
        <r>
          <rPr>
            <sz val="8"/>
            <color indexed="81"/>
            <rFont val="Tahoma"/>
            <family val="2"/>
          </rPr>
          <t xml:space="preserve">Main d'œuvre en jour uniquement pour la partie C&amp;M et avant signature
</t>
        </r>
      </text>
    </comment>
    <comment ref="G310" authorId="0" shapeId="0" xr:uid="{00000000-0006-0000-0100-0000C1000000}">
      <text>
        <r>
          <rPr>
            <sz val="8"/>
            <color indexed="81"/>
            <rFont val="Tahoma"/>
            <family val="2"/>
          </rPr>
          <t xml:space="preserve">Pré-rempli à partir d'une vision moyenne sur tout le portefeuille de l'étalement de la charge de travail dans le temps.
Il est possible de modifier ces champs avec une vision plus précise si celle-ci est disponible. </t>
        </r>
        <r>
          <rPr>
            <b/>
            <sz val="8"/>
            <color indexed="81"/>
            <rFont val="Tahoma"/>
            <family val="2"/>
          </rPr>
          <t>Il faut dans ce cas veiller à ce que la somme de la cellule à gauche (total) soit identique à la somme des cellules de droite.</t>
        </r>
      </text>
    </comment>
    <comment ref="C311" authorId="0" shapeId="0" xr:uid="{00000000-0006-0000-0100-0000C2000000}">
      <text>
        <r>
          <rPr>
            <sz val="8"/>
            <color indexed="81"/>
            <rFont val="Tahoma"/>
            <family val="2"/>
          </rPr>
          <t>Main d'œuvre en jour uniquement pour la partie C&amp;M et après signature</t>
        </r>
      </text>
    </comment>
    <comment ref="G311" authorId="0" shapeId="0" xr:uid="{00000000-0006-0000-0100-0000C3000000}">
      <text>
        <r>
          <rPr>
            <sz val="8"/>
            <color indexed="81"/>
            <rFont val="Tahoma"/>
            <family val="2"/>
          </rPr>
          <t xml:space="preserve">Pré-rempli à partir d'une vision moyenne sur tout le portefeuille de l'étalement de la charge de travail dans le temps.
Il est possible de modifier ces champs avec une vision plus précise si celle-ci est disponible. </t>
        </r>
        <r>
          <rPr>
            <b/>
            <sz val="8"/>
            <color indexed="81"/>
            <rFont val="Tahoma"/>
            <family val="2"/>
          </rPr>
          <t>Il faut dans ce cas veiller à ce que la somme de la cellule à gauche (total) soit identique à la somme des cellules de droite.</t>
        </r>
      </text>
    </comment>
    <comment ref="G315" authorId="0" shapeId="0" xr:uid="{00000000-0006-0000-0100-0000C4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t>
        </r>
      </text>
    </comment>
    <comment ref="C316" authorId="0" shapeId="0" xr:uid="{00000000-0006-0000-0100-0000C5000000}">
      <text>
        <r>
          <rPr>
            <sz val="8"/>
            <color indexed="81"/>
            <rFont val="Tahoma"/>
            <family val="2"/>
          </rPr>
          <t xml:space="preserve">Main d'œuvre en jour uniquement pour la partie C&amp;M et avant signature
</t>
        </r>
      </text>
    </comment>
    <comment ref="G316" authorId="0" shapeId="0" xr:uid="{00000000-0006-0000-0100-0000C6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 Il faut dans ce cas veiller à ce que la somme de la cellule à gauche (total) soit identique à la somme des cellules de droite.</t>
        </r>
      </text>
    </comment>
    <comment ref="C317" authorId="0" shapeId="0" xr:uid="{00000000-0006-0000-0100-0000C7000000}">
      <text>
        <r>
          <rPr>
            <sz val="8"/>
            <color indexed="81"/>
            <rFont val="Tahoma"/>
            <family val="2"/>
          </rPr>
          <t>Main d'œuvre en jour uniquement pour la partie C&amp;M et après signature</t>
        </r>
      </text>
    </comment>
    <comment ref="G317" authorId="0" shapeId="0" xr:uid="{00000000-0006-0000-0100-0000C8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 Il faut dans ce cas veiller à ce que la somme de la cellule à gauche (total) soit identique à la somme des cellules de droite.</t>
        </r>
      </text>
    </comment>
    <comment ref="G321" authorId="0" shapeId="0" xr:uid="{00000000-0006-0000-0100-0000C9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t>
        </r>
      </text>
    </comment>
    <comment ref="C322" authorId="0" shapeId="0" xr:uid="{00000000-0006-0000-0100-0000CA000000}">
      <text>
        <r>
          <rPr>
            <sz val="8"/>
            <color indexed="81"/>
            <rFont val="Tahoma"/>
            <family val="2"/>
          </rPr>
          <t xml:space="preserve">Main d'œuvre en jour uniquement pour la partie C&amp;M et avant signature
</t>
        </r>
      </text>
    </comment>
    <comment ref="G322" authorId="0" shapeId="0" xr:uid="{00000000-0006-0000-0100-0000CB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 Il faut dans ce cas veiller à ce que la somme de la cellule à gauche (total) soit identique à la somme des cellules de droite.</t>
        </r>
      </text>
    </comment>
    <comment ref="C323" authorId="0" shapeId="0" xr:uid="{00000000-0006-0000-0100-0000CC000000}">
      <text>
        <r>
          <rPr>
            <sz val="8"/>
            <color indexed="81"/>
            <rFont val="Tahoma"/>
            <family val="2"/>
          </rPr>
          <t>Main d'œuvre en jour uniquement pour la partie C&amp;M et après signature</t>
        </r>
      </text>
    </comment>
    <comment ref="G323" authorId="0" shapeId="0" xr:uid="{00000000-0006-0000-0100-0000CD000000}">
      <text>
        <r>
          <rPr>
            <sz val="8"/>
            <color indexed="81"/>
            <rFont val="Tahoma"/>
            <family val="2"/>
          </rPr>
          <t>Pré-rempli à partir d'une vision moyenne sur tout le portefeuille de l'étalement de la charge de travail dans le temps.
Il est possible de modifier ces champs avec une vision plus précise si celle-ci est disponible. Il faut dans ce cas veiller à ce que la somme de la cellule à gauche (total) soit identique à la somme des cellules de droite.</t>
        </r>
      </text>
    </comment>
  </commentList>
</comments>
</file>

<file path=xl/sharedStrings.xml><?xml version="1.0" encoding="utf-8"?>
<sst xmlns="http://schemas.openxmlformats.org/spreadsheetml/2006/main" count="1259" uniqueCount="233">
  <si>
    <t>GTC</t>
  </si>
  <si>
    <t>Automatisme PU</t>
  </si>
  <si>
    <t>BU11</t>
  </si>
  <si>
    <t>Ferme Sausse</t>
  </si>
  <si>
    <t>TOTAL</t>
  </si>
  <si>
    <t>Aléas</t>
  </si>
  <si>
    <t>Date</t>
  </si>
  <si>
    <t>Offre finale</t>
  </si>
  <si>
    <t>Postes budgétaires</t>
  </si>
  <si>
    <t>CA</t>
  </si>
  <si>
    <t>Sourcing</t>
  </si>
  <si>
    <t>MB</t>
  </si>
  <si>
    <t>MB (%)</t>
  </si>
  <si>
    <t>HTA</t>
  </si>
  <si>
    <t>Dont SCHNEIDER</t>
  </si>
  <si>
    <t>Tranche ferme</t>
  </si>
  <si>
    <t>Lot A Etudes</t>
  </si>
  <si>
    <t>Lot 1 Bat 33</t>
  </si>
  <si>
    <t>Lot 2 Plateforme PU</t>
  </si>
  <si>
    <t>Lot 3 Boucle 3</t>
  </si>
  <si>
    <t>Lot 4 HTA</t>
  </si>
  <si>
    <t>Lot 5 générateurs</t>
  </si>
  <si>
    <t>Tranche conditionnelle</t>
  </si>
  <si>
    <t>TC1 Boucle 1 eva + ste</t>
  </si>
  <si>
    <t>TC2 Boucle 2</t>
  </si>
  <si>
    <t>TC3 Boucle 3</t>
  </si>
  <si>
    <t>TC4 Station pompage</t>
  </si>
  <si>
    <t>Avenant 1</t>
  </si>
  <si>
    <t>Fourniture complémentaire de tableaux HTA lot 2 Plate-forme PU</t>
  </si>
  <si>
    <t>Avenant 2</t>
  </si>
  <si>
    <t>Tableaux HTA Lot 1 Bat 33</t>
  </si>
  <si>
    <t>Tableaux HTA Lot 2 Plate-forme PU</t>
  </si>
  <si>
    <t>Tableaux HTA Lot 3 Boucle 3</t>
  </si>
  <si>
    <t>Bat 286 / Bat 123</t>
  </si>
  <si>
    <t>NA</t>
  </si>
  <si>
    <t>BT</t>
  </si>
  <si>
    <t xml:space="preserve">TC1 Boucle 1 </t>
  </si>
  <si>
    <t>TR</t>
  </si>
  <si>
    <t>Plan de protection</t>
  </si>
  <si>
    <t>Option SII</t>
  </si>
  <si>
    <t>Management de projet</t>
  </si>
  <si>
    <t>Indexation</t>
  </si>
  <si>
    <t>Sous - total marché de base</t>
  </si>
  <si>
    <t>OE</t>
  </si>
  <si>
    <t>Autres</t>
  </si>
  <si>
    <t>Total</t>
  </si>
  <si>
    <t>PARTIE REALISATION - CLES EN MAIN</t>
  </si>
  <si>
    <t>Pricer EDF Optimal Solutions - Onglet Clés en Main (C&amp;M)</t>
  </si>
  <si>
    <t>Prise de commandes (€)</t>
  </si>
  <si>
    <t>PARTIE A RENSEIGNER (activer les "+" pour plus de détails)</t>
  </si>
  <si>
    <t>ü</t>
  </si>
  <si>
    <r>
      <t>SOURCING CLES EN MAINS</t>
    </r>
    <r>
      <rPr>
        <sz val="9"/>
        <rFont val="Arial"/>
        <family val="2"/>
      </rPr>
      <t xml:space="preserve"> : Données à renseigner</t>
    </r>
  </si>
  <si>
    <t>Type prestation</t>
  </si>
  <si>
    <t>Prestation</t>
  </si>
  <si>
    <t>AREVA Boucles HTA (148 cellules)</t>
  </si>
  <si>
    <t>Année de Comptabilisation</t>
  </si>
  <si>
    <t>Matrice type flux</t>
  </si>
  <si>
    <t>Tout</t>
  </si>
  <si>
    <t>Matériel</t>
  </si>
  <si>
    <t>Catégorie</t>
  </si>
  <si>
    <t>Montant (%)</t>
  </si>
  <si>
    <t>Montant Comptabilisé hors aléas (€)</t>
  </si>
  <si>
    <t>Immatériel</t>
  </si>
  <si>
    <t>Montant (€)</t>
  </si>
  <si>
    <t>Montant Comptabilisé yc aléas (€)</t>
  </si>
  <si>
    <t>Location (fournitures etc…)</t>
  </si>
  <si>
    <t>Aléa (%)</t>
  </si>
  <si>
    <t>P</t>
  </si>
  <si>
    <t>Montant incl aléas (€)</t>
  </si>
  <si>
    <t>ou</t>
  </si>
  <si>
    <t>Marge (% montant)</t>
  </si>
  <si>
    <t>?</t>
  </si>
  <si>
    <t>Délai règlement</t>
  </si>
  <si>
    <t>Marge additionnelle (€)</t>
  </si>
  <si>
    <t>Date trésorerie</t>
  </si>
  <si>
    <t>Total marge sur prestation (€)</t>
  </si>
  <si>
    <t>Chiffre d'affaires (€)</t>
  </si>
  <si>
    <t>Mode de règlement</t>
  </si>
  <si>
    <t>Coeff. actualisation</t>
  </si>
  <si>
    <t>Montant actualisé hors aléas (€)</t>
  </si>
  <si>
    <t>Date min (Assurances)</t>
  </si>
  <si>
    <t>Montant actualisé incl. aléas (€)</t>
  </si>
  <si>
    <t>Date max (Financement)</t>
  </si>
  <si>
    <t>Montant comptabilisé au CA (€)</t>
  </si>
  <si>
    <t>ETDE sans API+HTMS installation+organisme de contrôle</t>
  </si>
  <si>
    <t>Moyen Paiement</t>
  </si>
  <si>
    <t>Chèque</t>
  </si>
  <si>
    <t>Virement</t>
  </si>
  <si>
    <t>Prélèvement</t>
  </si>
  <si>
    <t>Mandat</t>
  </si>
  <si>
    <t>HTMS Bat 33 (52 disjonsteurs)</t>
  </si>
  <si>
    <t>ETDE+HTMS installation+Organisme de contrôle</t>
  </si>
  <si>
    <r>
      <t>Æ</t>
    </r>
    <r>
      <rPr>
        <sz val="9"/>
        <color indexed="52"/>
        <rFont val="Arial"/>
        <family val="2"/>
      </rPr>
      <t xml:space="preserve"> davantage</t>
    </r>
    <r>
      <rPr>
        <sz val="8"/>
        <color indexed="52"/>
        <rFont val="Arial"/>
        <family val="2"/>
      </rPr>
      <t xml:space="preserve"> de prestations</t>
    </r>
  </si>
  <si>
    <t>Plan de protection+organisme de contrôle</t>
  </si>
  <si>
    <t>PU (AREVA+ETDE+HTMS)</t>
  </si>
  <si>
    <t>AREVA Option 1 BAT 33</t>
  </si>
  <si>
    <t>ETDE Option 1 BAT 33+organisme contrôle</t>
  </si>
  <si>
    <t>Alimentation 5,5 + masterpack</t>
  </si>
  <si>
    <t>AREVA Boucles HTA option 3 API</t>
  </si>
  <si>
    <t>Option remplacement 3 transfos</t>
  </si>
  <si>
    <t>Otion remplacement 3 transfos</t>
  </si>
  <si>
    <t>Fourniture equipement GTC</t>
  </si>
  <si>
    <t>Etude GTC</t>
  </si>
  <si>
    <t>Automatisme GTC</t>
  </si>
  <si>
    <t>Migration GTC</t>
  </si>
  <si>
    <t>GTE bât 33</t>
  </si>
  <si>
    <t>Fibre optique</t>
  </si>
  <si>
    <t>Option 1 Mise en place SII</t>
  </si>
  <si>
    <r>
      <t>DONNEES CLIENT CLES EN MAIN</t>
    </r>
    <r>
      <rPr>
        <sz val="9"/>
        <rFont val="Arial"/>
        <family val="2"/>
      </rPr>
      <t xml:space="preserve"> : Données à renseigner</t>
    </r>
  </si>
  <si>
    <t>CA issu sourcing (€)</t>
  </si>
  <si>
    <t>CA issu assurances (€)</t>
  </si>
  <si>
    <t>CA honoraires (€)</t>
  </si>
  <si>
    <t>Total Chiffre d'Affaires (€)</t>
  </si>
  <si>
    <t>CA actualisé (€)</t>
  </si>
  <si>
    <t>Chiffre d'affaires</t>
  </si>
  <si>
    <t>Information : impact potentiel assurances P2P3P4 (hors récurrent Dom.-Ouvr) sur CA Clés en Main</t>
  </si>
  <si>
    <t>Coeff actualisation</t>
  </si>
  <si>
    <r>
      <t>ASSURANCES</t>
    </r>
    <r>
      <rPr>
        <sz val="9"/>
        <rFont val="Arial"/>
        <family val="2"/>
      </rPr>
      <t xml:space="preserve"> : Données à renseigner</t>
    </r>
  </si>
  <si>
    <t>Type d'assurance</t>
  </si>
  <si>
    <t>RC</t>
  </si>
  <si>
    <t>RC décennale</t>
  </si>
  <si>
    <t>Dommage - Ouvrage</t>
  </si>
  <si>
    <t>Valeur actualisée</t>
  </si>
  <si>
    <t>Sourcing assurances (€)</t>
  </si>
  <si>
    <t>Taux marge appliqué (%)</t>
  </si>
  <si>
    <t>Date Comptabilisation</t>
  </si>
  <si>
    <r>
      <t>MAIN D'OEUVRE CLES EN MAIN</t>
    </r>
    <r>
      <rPr>
        <sz val="9"/>
        <rFont val="Arial"/>
        <family val="2"/>
      </rPr>
      <t xml:space="preserve"> : Données à renseigner</t>
    </r>
  </si>
  <si>
    <t>% Main Œuvre / CA</t>
  </si>
  <si>
    <t>Chargé d'affaires</t>
  </si>
  <si>
    <t>Avant signature (jours)</t>
  </si>
  <si>
    <t>Après signature (jours)</t>
  </si>
  <si>
    <t>Avant signature (jours actualisés)</t>
  </si>
  <si>
    <t>Après signature (jours actualisés)</t>
  </si>
  <si>
    <t>Chargés de Travaux</t>
  </si>
  <si>
    <t>Appuis</t>
  </si>
  <si>
    <r>
      <t>APPORT D'AFFAIRES</t>
    </r>
    <r>
      <rPr>
        <sz val="9"/>
        <rFont val="Arial"/>
        <family val="2"/>
      </rPr>
      <t xml:space="preserve"> : Données automatiques</t>
    </r>
  </si>
  <si>
    <t>Taux apport affaires</t>
  </si>
  <si>
    <t>Date Trésorerie</t>
  </si>
  <si>
    <t>Assiette de calcul (€)</t>
  </si>
  <si>
    <t>Montant</t>
  </si>
  <si>
    <t>Date CA</t>
  </si>
  <si>
    <t>O</t>
  </si>
  <si>
    <t>PARAMETRES</t>
  </si>
  <si>
    <t>Aléa de référence (%)</t>
  </si>
  <si>
    <t>X</t>
  </si>
  <si>
    <t>Coût (€/jour)</t>
  </si>
  <si>
    <t>Taux de transformation</t>
  </si>
  <si>
    <t>Nb heures travaillées / jour</t>
  </si>
  <si>
    <t>Date criblage</t>
  </si>
  <si>
    <t>Date signature PV de réception</t>
  </si>
  <si>
    <t>Date signature contrat</t>
  </si>
  <si>
    <t>Daté début travaux</t>
  </si>
  <si>
    <t>Durée chantier</t>
  </si>
  <si>
    <t>Contraintes (% temps total)</t>
  </si>
  <si>
    <t>Ch affaires</t>
  </si>
  <si>
    <t>Ch Travaux</t>
  </si>
  <si>
    <t>Appui</t>
  </si>
  <si>
    <t>M-1 signature contrat</t>
  </si>
  <si>
    <t>M+1 début travaux</t>
  </si>
  <si>
    <t>M-1 signature PV</t>
  </si>
  <si>
    <t>WACC</t>
  </si>
  <si>
    <t>Date pricer</t>
  </si>
  <si>
    <t>Date Signature contrat</t>
  </si>
  <si>
    <t>Taux Préfi</t>
  </si>
  <si>
    <t>Date 1ère dépense</t>
  </si>
  <si>
    <t>Taux rému tréso</t>
  </si>
  <si>
    <t>Moyen de paiement</t>
  </si>
  <si>
    <t>Délai paiement</t>
  </si>
  <si>
    <t>Factu</t>
  </si>
  <si>
    <t>Reste</t>
  </si>
  <si>
    <t>Acompte</t>
  </si>
  <si>
    <t>Autre</t>
  </si>
  <si>
    <t>DONNEES ASSURANCES EDF</t>
  </si>
  <si>
    <t>Mise en facturation</t>
  </si>
  <si>
    <t>Voiture balai</t>
  </si>
  <si>
    <t>DONNEES ASSURANCES EXTERNES</t>
  </si>
  <si>
    <t>CLIENT - DONNEES D'ENTREE</t>
  </si>
  <si>
    <t>Apport Affaires</t>
  </si>
  <si>
    <t>DE</t>
  </si>
  <si>
    <t>DCT</t>
  </si>
  <si>
    <t>BILAN A CONSULTER SI BESOIN (activer les "+" pour plus de détails)</t>
  </si>
  <si>
    <t>BILAN FINANCIER DE LA SOUS-AFFAIRE CLES EN MAIN</t>
  </si>
  <si>
    <t>TOTAL actualisé</t>
  </si>
  <si>
    <t>Chiffre d'Affaires (€)</t>
  </si>
  <si>
    <t>issu sourcing hors assurances et honoraires</t>
  </si>
  <si>
    <t>issu assurances</t>
  </si>
  <si>
    <t>issu honoraires</t>
  </si>
  <si>
    <t>Sourcing (€)</t>
  </si>
  <si>
    <t>Assurances</t>
  </si>
  <si>
    <t>Marge Brute (€)</t>
  </si>
  <si>
    <t>Main d'œuvre : après signature</t>
  </si>
  <si>
    <t>Chargé de travaux</t>
  </si>
  <si>
    <t>Main d'œuvre : avant signature</t>
  </si>
  <si>
    <t>Rémunération d'apport d'affaires</t>
  </si>
  <si>
    <t>Marge Nette (€)</t>
  </si>
  <si>
    <t>Coût de préfinancement</t>
  </si>
  <si>
    <t>Rémunération de la trésorerie</t>
  </si>
  <si>
    <t>Résultat courant avant impôts (€)</t>
  </si>
  <si>
    <t>Marge Brute / Chiffre d'Affaires</t>
  </si>
  <si>
    <t>Marge Nette / Chiffre d'Affaires</t>
  </si>
  <si>
    <t>Main d'Oeuvre / Chiffre d'Affaires</t>
  </si>
  <si>
    <t>GRAPHIQUES</t>
  </si>
  <si>
    <t>BILAN RESSOURCES DE LA SOUS-AFFAIRE CLES EN MAIN</t>
  </si>
  <si>
    <t>Développement</t>
  </si>
  <si>
    <t>Temps sur affaire</t>
  </si>
  <si>
    <r>
      <t>Total Main d'Œuvre</t>
    </r>
    <r>
      <rPr>
        <b/>
        <sz val="8"/>
        <rFont val="Arial"/>
        <family val="2"/>
      </rPr>
      <t xml:space="preserve"> </t>
    </r>
    <r>
      <rPr>
        <i/>
        <sz val="8"/>
        <rFont val="Arial"/>
        <family val="2"/>
      </rPr>
      <t>(jours)</t>
    </r>
  </si>
  <si>
    <r>
      <t>Total Main d'Œuvre</t>
    </r>
    <r>
      <rPr>
        <b/>
        <sz val="8"/>
        <rFont val="Arial"/>
        <family val="2"/>
      </rPr>
      <t xml:space="preserve"> </t>
    </r>
    <r>
      <rPr>
        <i/>
        <sz val="8"/>
        <rFont val="Arial"/>
        <family val="2"/>
      </rPr>
      <t>(heures)</t>
    </r>
  </si>
  <si>
    <t>Affaire Marcoule</t>
  </si>
  <si>
    <t/>
  </si>
  <si>
    <t>Moyens
humains</t>
  </si>
  <si>
    <t>à faire</t>
  </si>
  <si>
    <t>réalisé</t>
  </si>
  <si>
    <t>en cours</t>
  </si>
  <si>
    <t>démarrées</t>
  </si>
  <si>
    <t>Total/
Avancement</t>
  </si>
  <si>
    <t>planifiées</t>
  </si>
  <si>
    <t>Moyens financiers</t>
  </si>
  <si>
    <t>Moyens matériels</t>
  </si>
  <si>
    <t>Date ou période cible</t>
  </si>
  <si>
    <t>Cocher ou détailler si investissement nécessaire :</t>
  </si>
  <si>
    <t>Origine du projet</t>
  </si>
  <si>
    <t>Projet d'amélioration ou de développement</t>
  </si>
  <si>
    <t>OBSERVATIONS / REMARQUES</t>
  </si>
  <si>
    <t>Responsable du projet</t>
  </si>
  <si>
    <r>
      <rPr>
        <b/>
        <sz val="12"/>
        <color indexed="9"/>
        <rFont val="Calibri"/>
        <family val="2"/>
      </rPr>
      <t>Action d'amélioration ou Action(s) associée(s) au projet</t>
    </r>
    <r>
      <rPr>
        <sz val="12"/>
        <color indexed="9"/>
        <rFont val="Calibri"/>
        <family val="2"/>
      </rPr>
      <t xml:space="preserve">
</t>
    </r>
    <r>
      <rPr>
        <sz val="11"/>
        <color indexed="9"/>
        <rFont val="Calibri"/>
        <family val="2"/>
      </rPr>
      <t>(si création de nouvelle formation, remplir la fiche n°13)</t>
    </r>
  </si>
  <si>
    <t>Ce tableau permet d'inscrire, pour les suivre, vos actions d'amélioration identifiées : actualisation d'une formation, projet de création / développement d'une nouvelle formation, projet d'aménagement de locaux ou travaux, achat de gros équipements ou matériels, etc.</t>
  </si>
  <si>
    <t>Etat d'avancement du projet (cocher)</t>
  </si>
  <si>
    <t>Fevrier 2019</t>
  </si>
  <si>
    <t>x</t>
  </si>
  <si>
    <t>Andre</t>
  </si>
  <si>
    <t>L'entreprise est difficile à joindre par téléphone car la secretaire est souvent dérangée</t>
  </si>
  <si>
    <t>decharger la secretaire et reorganiser son poste de travail. Deleguer une partie des ses taches sur d'autres membre de l'entreprise</t>
  </si>
  <si>
    <t>Améliorer le taux de décroché téléphonique de l'agence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</si>
</sst>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0.00_);_(&quot;€&quot;* \(#,##0.00\);_(&quot;€&quot;* &quot;-&quot;??_);_(@_)"/>
    <numFmt numFmtId="165" formatCode="_(* #,##0.00_);_(* \(#,##0.00\);_(* &quot;-&quot;??_);_(@_)"/>
    <numFmt numFmtId="166" formatCode="#,##0.00\ &quot;€&quot;"/>
    <numFmt numFmtId="167" formatCode="_-* #,##0.00\ &quot;F&quot;_-;\-* #,##0.00\ &quot;F&quot;_-;_-* &quot;-&quot;??\ &quot;F&quot;_-;_-@_-"/>
    <numFmt numFmtId="168" formatCode="_-* #,##0.00\ [$€]_-;\-* #,##0.00\ [$€]_-;_-* &quot;-&quot;??\ [$€]_-;_-@_-"/>
    <numFmt numFmtId="169" formatCode="_-* #,##0.00\ _F_-;\-* #,##0.00\ _F_-;_-* &quot;-&quot;??\ _F_-;_-@_-"/>
    <numFmt numFmtId="170" formatCode="0.0%"/>
    <numFmt numFmtId="171" formatCode="General\ &quot;.&quot;"/>
    <numFmt numFmtId="172" formatCode="#,##0.000;\-#,##0.000;\-"/>
    <numFmt numFmtId="173" formatCode="#,##0.0"/>
    <numFmt numFmtId="174" formatCode="#,##0.00_ ;\-#,##0.00\ "/>
    <numFmt numFmtId="175" formatCode="#,##0;\(#,##0\);&quot;-&quot;"/>
    <numFmt numFmtId="176" formatCode="dd/mm/yy"/>
    <numFmt numFmtId="177" formatCode="yyyy"/>
  </numFmts>
  <fonts count="9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Times New Roman"/>
      <family val="1"/>
    </font>
    <font>
      <sz val="11"/>
      <color indexed="8"/>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b/>
      <sz val="11"/>
      <color indexed="8"/>
      <name val="Calibri"/>
      <family val="2"/>
    </font>
    <font>
      <b/>
      <sz val="12"/>
      <color indexed="8"/>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sz val="10"/>
      <name val="Arial"/>
      <family val="2"/>
    </font>
    <font>
      <b/>
      <sz val="12"/>
      <color indexed="9"/>
      <name val="Calibri"/>
      <family val="2"/>
    </font>
    <font>
      <sz val="11"/>
      <name val="Calibri"/>
      <family val="2"/>
    </font>
    <font>
      <b/>
      <sz val="12"/>
      <name val="Calibri"/>
      <family val="2"/>
    </font>
    <font>
      <b/>
      <sz val="11"/>
      <name val="Calibri"/>
      <family val="2"/>
    </font>
    <font>
      <sz val="12"/>
      <name val="Calibri"/>
      <family val="2"/>
    </font>
    <font>
      <b/>
      <sz val="10"/>
      <color indexed="12"/>
      <name val="Arial"/>
      <family val="2"/>
    </font>
    <font>
      <sz val="10"/>
      <color indexed="12"/>
      <name val="Arial"/>
      <family val="2"/>
    </font>
    <font>
      <b/>
      <sz val="10"/>
      <color theme="0"/>
      <name val="Arial"/>
      <family val="2"/>
    </font>
    <font>
      <sz val="8"/>
      <name val="Arial"/>
      <family val="2"/>
    </font>
    <font>
      <b/>
      <sz val="14"/>
      <name val="Arial"/>
      <family val="2"/>
    </font>
    <font>
      <b/>
      <i/>
      <sz val="18"/>
      <name val="Arial"/>
      <family val="2"/>
    </font>
    <font>
      <sz val="10"/>
      <name val="Wingdings"/>
      <charset val="2"/>
    </font>
    <font>
      <b/>
      <sz val="9"/>
      <name val="Arial"/>
      <family val="2"/>
    </font>
    <font>
      <i/>
      <sz val="8"/>
      <color indexed="22"/>
      <name val="Arial"/>
      <family val="2"/>
    </font>
    <font>
      <b/>
      <sz val="10"/>
      <color indexed="52"/>
      <name val="Wingdings"/>
      <charset val="2"/>
    </font>
    <font>
      <sz val="9"/>
      <name val="Arial"/>
      <family val="2"/>
    </font>
    <font>
      <b/>
      <sz val="8"/>
      <name val="Arial"/>
      <family val="2"/>
    </font>
    <font>
      <b/>
      <sz val="8"/>
      <color indexed="52"/>
      <name val="Wingdings"/>
      <charset val="2"/>
    </font>
    <font>
      <sz val="8"/>
      <color indexed="22"/>
      <name val="Arial"/>
      <family val="2"/>
    </font>
    <font>
      <b/>
      <sz val="8"/>
      <color indexed="22"/>
      <name val="Arial"/>
      <family val="2"/>
    </font>
    <font>
      <sz val="8"/>
      <color indexed="9"/>
      <name val="Arial"/>
      <family val="2"/>
    </font>
    <font>
      <i/>
      <sz val="8"/>
      <color indexed="9"/>
      <name val="Arial"/>
      <family val="2"/>
    </font>
    <font>
      <b/>
      <sz val="8"/>
      <color indexed="52"/>
      <name val="Arial"/>
      <family val="2"/>
    </font>
    <font>
      <sz val="9"/>
      <color indexed="52"/>
      <name val="Wingdings 3"/>
      <family val="1"/>
      <charset val="2"/>
    </font>
    <font>
      <sz val="9"/>
      <color indexed="52"/>
      <name val="Arial"/>
      <family val="2"/>
    </font>
    <font>
      <sz val="8"/>
      <color indexed="52"/>
      <name val="Arial"/>
      <family val="2"/>
    </font>
    <font>
      <i/>
      <sz val="8"/>
      <name val="Arial"/>
      <family val="2"/>
    </font>
    <font>
      <b/>
      <i/>
      <sz val="9"/>
      <name val="Arial"/>
      <family val="2"/>
    </font>
    <font>
      <b/>
      <sz val="12"/>
      <color indexed="10"/>
      <name val="Wingdings 2"/>
      <family val="1"/>
      <charset val="2"/>
    </font>
    <font>
      <u/>
      <sz val="8"/>
      <name val="Arial"/>
      <family val="2"/>
    </font>
    <font>
      <sz val="8"/>
      <color indexed="53"/>
      <name val="Arial"/>
      <family val="2"/>
    </font>
    <font>
      <b/>
      <sz val="8"/>
      <color indexed="53"/>
      <name val="Arial"/>
      <family val="2"/>
    </font>
    <font>
      <b/>
      <i/>
      <sz val="9"/>
      <color indexed="8"/>
      <name val="Arial"/>
      <family val="2"/>
    </font>
    <font>
      <i/>
      <sz val="8"/>
      <color indexed="8"/>
      <name val="Arial"/>
      <family val="2"/>
    </font>
    <font>
      <i/>
      <sz val="8"/>
      <color indexed="52"/>
      <name val="Arial"/>
      <family val="2"/>
    </font>
    <font>
      <sz val="8"/>
      <color indexed="81"/>
      <name val="Tahoma"/>
      <family val="2"/>
    </font>
    <font>
      <b/>
      <sz val="8"/>
      <color indexed="81"/>
      <name val="Tahoma"/>
      <family val="2"/>
    </font>
    <font>
      <i/>
      <sz val="8"/>
      <color rgb="FFC0C0C0"/>
      <name val="Arial"/>
      <family val="2"/>
    </font>
    <font>
      <sz val="9"/>
      <color theme="0"/>
      <name val="Calibri"/>
      <family val="2"/>
    </font>
    <font>
      <sz val="9"/>
      <name val="Calibri"/>
      <family val="2"/>
    </font>
    <font>
      <sz val="8"/>
      <name val="Calibri"/>
      <family val="2"/>
    </font>
    <font>
      <sz val="12"/>
      <color indexed="9"/>
      <name val="Calibri"/>
      <family val="2"/>
    </font>
    <font>
      <b/>
      <sz val="11"/>
      <color theme="0"/>
      <name val="Calibri"/>
      <family val="2"/>
    </font>
    <font>
      <sz val="11"/>
      <color theme="0" tint="-0.249977111117893"/>
      <name val="Calibri"/>
      <family val="2"/>
    </font>
    <font>
      <b/>
      <sz val="12"/>
      <color theme="0" tint="-0.249977111117893"/>
      <name val="Calibri"/>
      <family val="2"/>
    </font>
  </fonts>
  <fills count="8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indexed="43"/>
        <bgColor indexed="64"/>
      </patternFill>
    </fill>
    <fill>
      <patternFill patternType="solid">
        <fgColor indexed="13"/>
        <bgColor indexed="64"/>
      </patternFill>
    </fill>
    <fill>
      <patternFill patternType="solid">
        <fgColor indexed="9"/>
        <bgColor indexed="22"/>
      </patternFill>
    </fill>
    <fill>
      <patternFill patternType="solid">
        <fgColor rgb="FF00B050"/>
        <bgColor indexed="64"/>
      </patternFill>
    </fill>
    <fill>
      <patternFill patternType="solid">
        <fgColor rgb="FFFFD44B"/>
        <bgColor indexed="64"/>
      </patternFill>
    </fill>
    <fill>
      <patternFill patternType="solid">
        <fgColor rgb="FFC00000"/>
        <bgColor indexed="64"/>
      </patternFill>
    </fill>
    <fill>
      <patternFill patternType="solid">
        <fgColor theme="5" tint="0.59999389629810485"/>
        <bgColor indexed="64"/>
      </patternFill>
    </fill>
    <fill>
      <patternFill patternType="solid">
        <fgColor theme="0" tint="-0.34998626667073579"/>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n">
        <color indexed="64"/>
      </bottom>
      <diagonal/>
    </border>
    <border>
      <left/>
      <right/>
      <top/>
      <bottom style="double">
        <color indexed="52"/>
      </bottom>
      <diagonal/>
    </border>
    <border>
      <left/>
      <right/>
      <top style="medium">
        <color indexed="9"/>
      </top>
      <bottom/>
      <diagonal/>
    </border>
    <border>
      <left/>
      <right/>
      <top/>
      <bottom style="thin">
        <color indexed="22"/>
      </bottom>
      <diagonal/>
    </border>
    <border>
      <left/>
      <right/>
      <top style="medium">
        <color indexed="9"/>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diagonal/>
    </border>
    <border>
      <left/>
      <right style="thin">
        <color indexed="22"/>
      </right>
      <top/>
      <bottom style="thin">
        <color indexed="22"/>
      </bottom>
      <diagonal/>
    </border>
    <border>
      <left style="thin">
        <color indexed="22"/>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right/>
      <top/>
      <bottom style="double">
        <color indexed="22"/>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style="thin">
        <color indexed="22"/>
      </right>
      <top style="dotted">
        <color indexed="22"/>
      </top>
      <bottom style="dotted">
        <color indexed="22"/>
      </bottom>
      <diagonal/>
    </border>
    <border>
      <left/>
      <right/>
      <top style="thin">
        <color indexed="22"/>
      </top>
      <bottom style="dotted">
        <color indexed="22"/>
      </bottom>
      <diagonal/>
    </border>
    <border>
      <left/>
      <right style="thin">
        <color indexed="22"/>
      </right>
      <top style="thin">
        <color indexed="22"/>
      </top>
      <bottom style="dotted">
        <color indexed="22"/>
      </bottom>
      <diagonal/>
    </border>
    <border>
      <left style="thin">
        <color indexed="22"/>
      </left>
      <right style="thin">
        <color indexed="22"/>
      </right>
      <top style="thin">
        <color indexed="22"/>
      </top>
      <bottom style="dotted">
        <color indexed="22"/>
      </bottom>
      <diagonal/>
    </border>
    <border>
      <left/>
      <right/>
      <top style="dotted">
        <color indexed="22"/>
      </top>
      <bottom style="thin">
        <color indexed="22"/>
      </bottom>
      <diagonal/>
    </border>
    <border>
      <left/>
      <right style="thin">
        <color indexed="22"/>
      </right>
      <top style="dotted">
        <color indexed="22"/>
      </top>
      <bottom style="thin">
        <color indexed="22"/>
      </bottom>
      <diagonal/>
    </border>
    <border>
      <left style="thin">
        <color indexed="22"/>
      </left>
      <right style="thin">
        <color indexed="22"/>
      </right>
      <top style="dotted">
        <color indexed="22"/>
      </top>
      <bottom style="thin">
        <color indexed="22"/>
      </bottom>
      <diagonal/>
    </border>
    <border>
      <left style="thin">
        <color indexed="22"/>
      </left>
      <right style="thin">
        <color indexed="22"/>
      </right>
      <top/>
      <bottom/>
      <diagonal/>
    </border>
    <border>
      <left style="thin">
        <color indexed="22"/>
      </left>
      <right/>
      <top style="thin">
        <color indexed="22"/>
      </top>
      <bottom style="dotted">
        <color indexed="22"/>
      </bottom>
      <diagonal/>
    </border>
    <border>
      <left style="thin">
        <color indexed="22"/>
      </left>
      <right/>
      <top style="dotted">
        <color indexed="22"/>
      </top>
      <bottom style="dotted">
        <color indexed="22"/>
      </bottom>
      <diagonal/>
    </border>
    <border>
      <left style="thin">
        <color indexed="22"/>
      </left>
      <right/>
      <top style="dotted">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93">
    <xf numFmtId="0" fontId="0" fillId="0" borderId="0"/>
    <xf numFmtId="164" fontId="7" fillId="0" borderId="0" applyFont="0" applyFill="0" applyBorder="0" applyAlignment="0" applyProtection="0"/>
    <xf numFmtId="9" fontId="7" fillId="0" borderId="0" applyFont="0" applyFill="0" applyBorder="0" applyAlignment="0" applyProtection="0"/>
    <xf numFmtId="0" fontId="7" fillId="0" borderId="0"/>
    <xf numFmtId="167" fontId="7" fillId="0" borderId="0" applyFont="0" applyFill="0" applyBorder="0" applyAlignment="0" applyProtection="0"/>
    <xf numFmtId="168" fontId="7" fillId="0" borderId="0" applyFont="0" applyFill="0" applyBorder="0" applyAlignment="0" applyProtection="0"/>
    <xf numFmtId="169" fontId="7" fillId="0" borderId="0" applyFont="0" applyFill="0" applyBorder="0" applyAlignment="0" applyProtection="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4" fillId="32" borderId="0" applyNumberFormat="0" applyBorder="0" applyAlignment="0" applyProtection="0"/>
    <xf numFmtId="0" fontId="6" fillId="8" borderId="8" applyNumberFormat="0" applyFont="0" applyAlignment="0" applyProtection="0"/>
    <xf numFmtId="0" fontId="6" fillId="8" borderId="8" applyNumberFormat="0" applyFont="0" applyAlignment="0" applyProtection="0"/>
    <xf numFmtId="0" fontId="7" fillId="0" borderId="0"/>
    <xf numFmtId="0" fontId="7" fillId="0" borderId="0"/>
    <xf numFmtId="0" fontId="7" fillId="0" borderId="0"/>
    <xf numFmtId="0" fontId="5" fillId="8" borderId="8" applyNumberFormat="0" applyFont="0" applyAlignment="0" applyProtection="0"/>
    <xf numFmtId="0" fontId="7" fillId="0" borderId="0"/>
    <xf numFmtId="0" fontId="5" fillId="8" borderId="8" applyNumberFormat="0" applyFont="0" applyAlignment="0" applyProtection="0"/>
    <xf numFmtId="0" fontId="7" fillId="0" borderId="0"/>
    <xf numFmtId="0" fontId="7"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7" fillId="0" borderId="0"/>
    <xf numFmtId="0" fontId="5" fillId="1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7" fillId="0" borderId="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8" borderId="8" applyNumberFormat="0" applyFont="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7" fillId="0" borderId="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8" borderId="8" applyNumberFormat="0" applyFont="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8" borderId="8" applyNumberFormat="0" applyFont="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8" borderId="8" applyNumberFormat="0" applyFont="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10"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1"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14"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9" fontId="4" fillId="0" borderId="0" applyFont="0" applyFill="0" applyBorder="0" applyAlignment="0" applyProtection="0"/>
    <xf numFmtId="0" fontId="25" fillId="0" borderId="0"/>
    <xf numFmtId="0" fontId="7" fillId="0" borderId="0"/>
    <xf numFmtId="0" fontId="7" fillId="0" borderId="0"/>
    <xf numFmtId="0" fontId="26" fillId="34" borderId="0" applyNumberFormat="0" applyBorder="0" applyAlignment="0" applyProtection="0"/>
    <xf numFmtId="0" fontId="26" fillId="35" borderId="0" applyNumberFormat="0" applyBorder="0" applyAlignment="0" applyProtection="0"/>
    <xf numFmtId="0" fontId="27"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7"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7"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7" fillId="42"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7" fillId="35" borderId="0" applyNumberFormat="0" applyBorder="0" applyAlignment="0" applyProtection="0"/>
    <xf numFmtId="0" fontId="26" fillId="43" borderId="0" applyNumberFormat="0" applyBorder="0" applyAlignment="0" applyProtection="0"/>
    <xf numFmtId="0" fontId="26" fillId="38" borderId="0" applyNumberFormat="0" applyBorder="0" applyAlignment="0" applyProtection="0"/>
    <xf numFmtId="0" fontId="27" fillId="44" borderId="0" applyNumberFormat="0" applyBorder="0" applyAlignment="0" applyProtection="0"/>
    <xf numFmtId="0" fontId="28" fillId="38" borderId="0" applyNumberFormat="0" applyBorder="0" applyAlignment="0" applyProtection="0"/>
    <xf numFmtId="0" fontId="29" fillId="45" borderId="11" applyNumberFormat="0" applyAlignment="0" applyProtection="0"/>
    <xf numFmtId="0" fontId="30" fillId="39" borderId="12" applyNumberFormat="0" applyAlignment="0" applyProtection="0"/>
    <xf numFmtId="165" fontId="7" fillId="0" borderId="0" applyFont="0" applyFill="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171" fontId="32" fillId="49" borderId="13" applyAlignment="0" applyProtection="0"/>
    <xf numFmtId="0" fontId="33" fillId="50" borderId="0" applyNumberFormat="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37" fillId="44" borderId="11" applyNumberFormat="0" applyAlignment="0" applyProtection="0"/>
    <xf numFmtId="0" fontId="38" fillId="0" borderId="17" applyNumberFormat="0" applyFill="0" applyAlignment="0" applyProtection="0"/>
    <xf numFmtId="0" fontId="39" fillId="44" borderId="0" applyNumberFormat="0" applyBorder="0" applyAlignment="0" applyProtection="0"/>
    <xf numFmtId="0" fontId="7" fillId="43" borderId="18" applyNumberFormat="0" applyFont="0" applyAlignment="0" applyProtection="0"/>
    <xf numFmtId="0" fontId="40" fillId="45" borderId="19" applyNumberFormat="0" applyAlignment="0" applyProtection="0"/>
    <xf numFmtId="4" fontId="41" fillId="51" borderId="20" applyNumberFormat="0" applyProtection="0">
      <alignment vertical="center"/>
    </xf>
    <xf numFmtId="4" fontId="42" fillId="51" borderId="20" applyNumberFormat="0" applyProtection="0">
      <alignment vertical="center"/>
    </xf>
    <xf numFmtId="4" fontId="41" fillId="51" borderId="20" applyNumberFormat="0" applyProtection="0">
      <alignment horizontal="left" vertical="center" indent="1"/>
    </xf>
    <xf numFmtId="0" fontId="41" fillId="51" borderId="20" applyNumberFormat="0" applyProtection="0">
      <alignment horizontal="left" vertical="top" indent="1"/>
    </xf>
    <xf numFmtId="4" fontId="41" fillId="52" borderId="0" applyNumberFormat="0" applyProtection="0">
      <alignment horizontal="left" vertical="center" indent="1"/>
    </xf>
    <xf numFmtId="4" fontId="43" fillId="53" borderId="20" applyNumberFormat="0" applyProtection="0">
      <alignment horizontal="right" vertical="center"/>
    </xf>
    <xf numFmtId="4" fontId="43" fillId="54" borderId="20" applyNumberFormat="0" applyProtection="0">
      <alignment horizontal="right" vertical="center"/>
    </xf>
    <xf numFmtId="4" fontId="43" fillId="55" borderId="20" applyNumberFormat="0" applyProtection="0">
      <alignment horizontal="right" vertical="center"/>
    </xf>
    <xf numFmtId="4" fontId="43" fillId="56" borderId="20" applyNumberFormat="0" applyProtection="0">
      <alignment horizontal="right" vertical="center"/>
    </xf>
    <xf numFmtId="4" fontId="43" fillId="57" borderId="20" applyNumberFormat="0" applyProtection="0">
      <alignment horizontal="right" vertical="center"/>
    </xf>
    <xf numFmtId="4" fontId="43" fillId="58" borderId="20" applyNumberFormat="0" applyProtection="0">
      <alignment horizontal="right" vertical="center"/>
    </xf>
    <xf numFmtId="4" fontId="43" fillId="59" borderId="20" applyNumberFormat="0" applyProtection="0">
      <alignment horizontal="right" vertical="center"/>
    </xf>
    <xf numFmtId="4" fontId="43" fillId="60" borderId="20" applyNumberFormat="0" applyProtection="0">
      <alignment horizontal="right" vertical="center"/>
    </xf>
    <xf numFmtId="4" fontId="43" fillId="61" borderId="20" applyNumberFormat="0" applyProtection="0">
      <alignment horizontal="right" vertical="center"/>
    </xf>
    <xf numFmtId="4" fontId="41" fillId="62" borderId="21" applyNumberFormat="0" applyProtection="0">
      <alignment horizontal="left" vertical="center" indent="1"/>
    </xf>
    <xf numFmtId="4" fontId="43" fillId="63" borderId="0" applyNumberFormat="0" applyProtection="0">
      <alignment horizontal="left" vertical="center" indent="1"/>
    </xf>
    <xf numFmtId="4" fontId="32" fillId="64" borderId="0" applyNumberFormat="0" applyProtection="0">
      <alignment horizontal="left" vertical="center" indent="1"/>
    </xf>
    <xf numFmtId="4" fontId="43" fillId="52" borderId="20" applyNumberFormat="0" applyProtection="0">
      <alignment horizontal="right" vertical="center"/>
    </xf>
    <xf numFmtId="4" fontId="43" fillId="63" borderId="0" applyNumberFormat="0" applyProtection="0">
      <alignment horizontal="left" vertical="center" indent="1"/>
    </xf>
    <xf numFmtId="4" fontId="43" fillId="52" borderId="0" applyNumberFormat="0" applyProtection="0">
      <alignment horizontal="left" vertical="center" indent="1"/>
    </xf>
    <xf numFmtId="0" fontId="7" fillId="64" borderId="20" applyNumberFormat="0" applyProtection="0">
      <alignment horizontal="left" vertical="center" indent="1"/>
    </xf>
    <xf numFmtId="0" fontId="7" fillId="64" borderId="20" applyNumberFormat="0" applyProtection="0">
      <alignment horizontal="left" vertical="top" indent="1"/>
    </xf>
    <xf numFmtId="0" fontId="7" fillId="52" borderId="20" applyNumberFormat="0" applyProtection="0">
      <alignment horizontal="left" vertical="center" indent="1"/>
    </xf>
    <xf numFmtId="0" fontId="7" fillId="52" borderId="20" applyNumberFormat="0" applyProtection="0">
      <alignment horizontal="left" vertical="top" indent="1"/>
    </xf>
    <xf numFmtId="0" fontId="7" fillId="65" borderId="20" applyNumberFormat="0" applyProtection="0">
      <alignment horizontal="left" vertical="center" indent="1"/>
    </xf>
    <xf numFmtId="0" fontId="7" fillId="65" borderId="20" applyNumberFormat="0" applyProtection="0">
      <alignment horizontal="left" vertical="top" indent="1"/>
    </xf>
    <xf numFmtId="0" fontId="7" fillId="63" borderId="20" applyNumberFormat="0" applyProtection="0">
      <alignment horizontal="left" vertical="center" indent="1"/>
    </xf>
    <xf numFmtId="0" fontId="7" fillId="63" borderId="20" applyNumberFormat="0" applyProtection="0">
      <alignment horizontal="left" vertical="top" indent="1"/>
    </xf>
    <xf numFmtId="0" fontId="7" fillId="66" borderId="10" applyNumberFormat="0">
      <protection locked="0"/>
    </xf>
    <xf numFmtId="4" fontId="43" fillId="67" borderId="20" applyNumberFormat="0" applyProtection="0">
      <alignment vertical="center"/>
    </xf>
    <xf numFmtId="4" fontId="44" fillId="67" borderId="20" applyNumberFormat="0" applyProtection="0">
      <alignment vertical="center"/>
    </xf>
    <xf numFmtId="4" fontId="43" fillId="67" borderId="20" applyNumberFormat="0" applyProtection="0">
      <alignment horizontal="left" vertical="center" indent="1"/>
    </xf>
    <xf numFmtId="0" fontId="43" fillId="67" borderId="20" applyNumberFormat="0" applyProtection="0">
      <alignment horizontal="left" vertical="top" indent="1"/>
    </xf>
    <xf numFmtId="4" fontId="43" fillId="63" borderId="20" applyNumberFormat="0" applyProtection="0">
      <alignment horizontal="right" vertical="center"/>
    </xf>
    <xf numFmtId="4" fontId="44" fillId="63" borderId="20" applyNumberFormat="0" applyProtection="0">
      <alignment horizontal="right" vertical="center"/>
    </xf>
    <xf numFmtId="4" fontId="43" fillId="52" borderId="20" applyNumberFormat="0" applyProtection="0">
      <alignment horizontal="left" vertical="center" indent="1"/>
    </xf>
    <xf numFmtId="0" fontId="43" fillId="52" borderId="20" applyNumberFormat="0" applyProtection="0">
      <alignment horizontal="left" vertical="top" indent="1"/>
    </xf>
    <xf numFmtId="4" fontId="45" fillId="68" borderId="0" applyNumberFormat="0" applyProtection="0">
      <alignment horizontal="left" vertical="center" indent="1"/>
    </xf>
    <xf numFmtId="4" fontId="46" fillId="63" borderId="20" applyNumberFormat="0" applyProtection="0">
      <alignment horizontal="right" vertical="center"/>
    </xf>
    <xf numFmtId="0" fontId="47" fillId="0" borderId="0" applyNumberFormat="0" applyFill="0" applyBorder="0" applyAlignment="0" applyProtection="0"/>
    <xf numFmtId="0" fontId="25" fillId="0" borderId="0"/>
    <xf numFmtId="172" fontId="7" fillId="69" borderId="0">
      <alignment horizontal="left" indent="1"/>
    </xf>
    <xf numFmtId="172" fontId="7" fillId="69" borderId="0">
      <alignment horizontal="left" indent="1"/>
    </xf>
    <xf numFmtId="0" fontId="48" fillId="0" borderId="0" applyNumberForma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0" borderId="0"/>
    <xf numFmtId="0" fontId="2" fillId="0" borderId="0"/>
    <xf numFmtId="164" fontId="49"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cellStyleXfs>
  <cellXfs count="372">
    <xf numFmtId="0" fontId="0" fillId="0" borderId="0" xfId="0"/>
    <xf numFmtId="0" fontId="54" fillId="0" borderId="0" xfId="0" applyFont="1" applyAlignment="1">
      <alignment horizontal="center" vertical="center"/>
    </xf>
    <xf numFmtId="0" fontId="51" fillId="0" borderId="0" xfId="0" applyFont="1" applyAlignment="1">
      <alignment horizontal="center" vertical="center"/>
    </xf>
    <xf numFmtId="0" fontId="53" fillId="0" borderId="0" xfId="0" applyFont="1" applyAlignment="1">
      <alignment horizontal="center" vertical="center"/>
    </xf>
    <xf numFmtId="2" fontId="51" fillId="0" borderId="0" xfId="0" applyNumberFormat="1" applyFont="1" applyAlignment="1">
      <alignment vertical="center"/>
    </xf>
    <xf numFmtId="0" fontId="51" fillId="0" borderId="0" xfId="0" applyFont="1"/>
    <xf numFmtId="0" fontId="51" fillId="0" borderId="0" xfId="0" applyFont="1" applyAlignment="1">
      <alignment horizontal="center"/>
    </xf>
    <xf numFmtId="0" fontId="55" fillId="0" borderId="0" xfId="290" applyNumberFormat="1" applyFont="1" applyAlignment="1">
      <alignment vertical="top"/>
    </xf>
    <xf numFmtId="0" fontId="8" fillId="0" borderId="0" xfId="287" applyFont="1"/>
    <xf numFmtId="0" fontId="56" fillId="0" borderId="0" xfId="287" applyFont="1"/>
    <xf numFmtId="175" fontId="8" fillId="0" borderId="0" xfId="287" applyNumberFormat="1" applyFont="1" applyAlignment="1">
      <alignment horizontal="right"/>
    </xf>
    <xf numFmtId="175" fontId="8" fillId="0" borderId="0" xfId="287" applyNumberFormat="1" applyFont="1" applyAlignment="1">
      <alignment wrapText="1"/>
    </xf>
    <xf numFmtId="0" fontId="2" fillId="0" borderId="0" xfId="287"/>
    <xf numFmtId="3" fontId="57" fillId="0" borderId="0" xfId="287" applyNumberFormat="1" applyFont="1" applyAlignment="1">
      <alignment horizontal="center" vertical="center" wrapText="1"/>
    </xf>
    <xf numFmtId="0" fontId="8" fillId="0" borderId="0" xfId="290" applyNumberFormat="1" applyFont="1" applyAlignment="1">
      <alignment vertical="top"/>
    </xf>
    <xf numFmtId="0" fontId="57" fillId="70" borderId="13" xfId="287" applyFont="1" applyFill="1" applyBorder="1" applyAlignment="1">
      <alignment vertical="center" wrapText="1"/>
    </xf>
    <xf numFmtId="175" fontId="8" fillId="0" borderId="0" xfId="287" applyNumberFormat="1" applyFont="1" applyAlignment="1">
      <alignment vertical="center" wrapText="1"/>
    </xf>
    <xf numFmtId="3" fontId="57" fillId="70" borderId="13" xfId="287" applyNumberFormat="1" applyFont="1" applyFill="1" applyBorder="1" applyAlignment="1">
      <alignment horizontal="right" vertical="center" wrapText="1"/>
    </xf>
    <xf numFmtId="3" fontId="57" fillId="0" borderId="0" xfId="287" applyNumberFormat="1" applyFont="1" applyAlignment="1">
      <alignment horizontal="right" vertical="center" wrapText="1"/>
    </xf>
    <xf numFmtId="0" fontId="7" fillId="0" borderId="0" xfId="287" applyFont="1"/>
    <xf numFmtId="3" fontId="7" fillId="0" borderId="0" xfId="287" applyNumberFormat="1" applyFont="1"/>
    <xf numFmtId="0" fontId="8" fillId="71" borderId="0" xfId="287" applyFont="1" applyFill="1"/>
    <xf numFmtId="3" fontId="8" fillId="71" borderId="0" xfId="287" applyNumberFormat="1" applyFont="1" applyFill="1"/>
    <xf numFmtId="170" fontId="8" fillId="71" borderId="0" xfId="287" applyNumberFormat="1" applyFont="1" applyFill="1"/>
    <xf numFmtId="170" fontId="8" fillId="0" borderId="0" xfId="287" applyNumberFormat="1" applyFont="1"/>
    <xf numFmtId="3" fontId="2" fillId="0" borderId="0" xfId="287" applyNumberFormat="1"/>
    <xf numFmtId="175" fontId="7" fillId="0" borderId="0" xfId="287" applyNumberFormat="1" applyFont="1"/>
    <xf numFmtId="170" fontId="7" fillId="0" borderId="0" xfId="287" applyNumberFormat="1" applyFont="1"/>
    <xf numFmtId="0" fontId="7" fillId="0" borderId="0" xfId="287" applyFont="1" applyAlignment="1">
      <alignment horizontal="right"/>
    </xf>
    <xf numFmtId="175" fontId="8" fillId="0" borderId="0" xfId="287" applyNumberFormat="1" applyFont="1"/>
    <xf numFmtId="170" fontId="8" fillId="71" borderId="0" xfId="287" applyNumberFormat="1" applyFont="1" applyFill="1" applyAlignment="1">
      <alignment horizontal="right"/>
    </xf>
    <xf numFmtId="170" fontId="8" fillId="0" borderId="0" xfId="287" applyNumberFormat="1" applyFont="1" applyAlignment="1">
      <alignment horizontal="right"/>
    </xf>
    <xf numFmtId="0" fontId="8" fillId="33" borderId="13" xfId="287" applyFont="1" applyFill="1" applyBorder="1"/>
    <xf numFmtId="3" fontId="8" fillId="33" borderId="13" xfId="287" applyNumberFormat="1" applyFont="1" applyFill="1" applyBorder="1"/>
    <xf numFmtId="170" fontId="8" fillId="33" borderId="13" xfId="287" applyNumberFormat="1" applyFont="1" applyFill="1" applyBorder="1"/>
    <xf numFmtId="170" fontId="8" fillId="33" borderId="13" xfId="287" applyNumberFormat="1" applyFont="1" applyFill="1" applyBorder="1" applyAlignment="1">
      <alignment horizontal="right"/>
    </xf>
    <xf numFmtId="0" fontId="57" fillId="70" borderId="13" xfId="287" applyFont="1" applyFill="1" applyBorder="1"/>
    <xf numFmtId="3" fontId="57" fillId="70" borderId="13" xfId="287" applyNumberFormat="1" applyFont="1" applyFill="1" applyBorder="1"/>
    <xf numFmtId="170" fontId="57" fillId="70" borderId="13" xfId="287" applyNumberFormat="1" applyFont="1" applyFill="1" applyBorder="1"/>
    <xf numFmtId="170" fontId="57" fillId="0" borderId="22" xfId="287" applyNumberFormat="1" applyFont="1" applyBorder="1"/>
    <xf numFmtId="0" fontId="58" fillId="69" borderId="0" xfId="0" applyFont="1" applyFill="1" applyAlignment="1">
      <alignment vertical="center"/>
    </xf>
    <xf numFmtId="0" fontId="58" fillId="69" borderId="0" xfId="0" applyFont="1" applyFill="1" applyAlignment="1">
      <alignment horizontal="center" vertical="center"/>
    </xf>
    <xf numFmtId="0" fontId="58" fillId="69" borderId="0" xfId="0" applyFont="1" applyFill="1" applyAlignment="1">
      <alignment horizontal="left" vertical="center"/>
    </xf>
    <xf numFmtId="0" fontId="61" fillId="69" borderId="0" xfId="0" applyFont="1" applyFill="1" applyAlignment="1">
      <alignment horizontal="right" vertical="center"/>
    </xf>
    <xf numFmtId="0" fontId="62" fillId="69" borderId="0" xfId="0" applyFont="1" applyFill="1" applyAlignment="1">
      <alignment vertical="center"/>
    </xf>
    <xf numFmtId="3" fontId="62" fillId="69" borderId="0" xfId="0" applyNumberFormat="1" applyFont="1" applyFill="1" applyAlignment="1">
      <alignment horizontal="left" vertical="center"/>
    </xf>
    <xf numFmtId="0" fontId="64" fillId="69" borderId="24" xfId="0" applyFont="1" applyFill="1" applyBorder="1" applyAlignment="1">
      <alignment horizontal="right" vertical="center"/>
    </xf>
    <xf numFmtId="0" fontId="62" fillId="72" borderId="22" xfId="0" applyFont="1" applyFill="1" applyBorder="1" applyAlignment="1">
      <alignment vertical="center"/>
    </xf>
    <xf numFmtId="0" fontId="58" fillId="72" borderId="22" xfId="0" applyFont="1" applyFill="1" applyBorder="1" applyAlignment="1">
      <alignment horizontal="center" vertical="center"/>
    </xf>
    <xf numFmtId="0" fontId="58" fillId="72" borderId="22" xfId="0" applyFont="1" applyFill="1" applyBorder="1" applyAlignment="1">
      <alignment vertical="center"/>
    </xf>
    <xf numFmtId="0" fontId="66" fillId="69" borderId="10" xfId="0" applyFont="1" applyFill="1" applyBorder="1" applyAlignment="1">
      <alignment horizontal="center" vertical="center"/>
    </xf>
    <xf numFmtId="0" fontId="67" fillId="69" borderId="24" xfId="0" applyFont="1" applyFill="1" applyBorder="1" applyAlignment="1">
      <alignment horizontal="center" vertical="center"/>
    </xf>
    <xf numFmtId="0" fontId="66" fillId="72" borderId="0" xfId="0" applyFont="1" applyFill="1" applyAlignment="1" applyProtection="1">
      <alignment horizontal="left" vertical="center"/>
      <protection locked="0"/>
    </xf>
    <xf numFmtId="0" fontId="58" fillId="69" borderId="25" xfId="0" applyFont="1" applyFill="1" applyBorder="1" applyAlignment="1">
      <alignment vertical="center"/>
    </xf>
    <xf numFmtId="0" fontId="67" fillId="69" borderId="26" xfId="0" applyFont="1" applyFill="1" applyBorder="1" applyAlignment="1">
      <alignment horizontal="center" vertical="center"/>
    </xf>
    <xf numFmtId="176" fontId="58" fillId="72" borderId="27" xfId="0" applyNumberFormat="1" applyFont="1" applyFill="1" applyBorder="1" applyAlignment="1" applyProtection="1">
      <alignment horizontal="center" vertical="center"/>
      <protection locked="0"/>
    </xf>
    <xf numFmtId="0" fontId="63" fillId="69" borderId="0" xfId="0" applyFont="1" applyFill="1" applyAlignment="1">
      <alignment vertical="center"/>
    </xf>
    <xf numFmtId="0" fontId="68" fillId="69" borderId="18" xfId="0" applyFont="1" applyFill="1" applyBorder="1" applyAlignment="1">
      <alignment vertical="center"/>
    </xf>
    <xf numFmtId="177" fontId="69" fillId="69" borderId="18" xfId="0" applyNumberFormat="1" applyFont="1" applyFill="1" applyBorder="1" applyAlignment="1">
      <alignment horizontal="center" vertical="center"/>
    </xf>
    <xf numFmtId="0" fontId="68" fillId="69" borderId="18" xfId="0" applyFont="1" applyFill="1" applyBorder="1" applyAlignment="1">
      <alignment horizontal="center" vertical="center"/>
    </xf>
    <xf numFmtId="0" fontId="58" fillId="69" borderId="10" xfId="0" applyFont="1" applyFill="1" applyBorder="1" applyAlignment="1">
      <alignment horizontal="left" vertical="center"/>
    </xf>
    <xf numFmtId="0" fontId="58" fillId="69" borderId="29" xfId="0" applyFont="1" applyFill="1" applyBorder="1" applyAlignment="1">
      <alignment vertical="center"/>
    </xf>
    <xf numFmtId="0" fontId="67" fillId="69" borderId="29" xfId="0" applyFont="1" applyFill="1" applyBorder="1" applyAlignment="1">
      <alignment horizontal="center" vertical="center"/>
    </xf>
    <xf numFmtId="0" fontId="58" fillId="72" borderId="29" xfId="0" applyFont="1" applyFill="1" applyBorder="1" applyAlignment="1" applyProtection="1">
      <alignment horizontal="left" vertical="center"/>
      <protection locked="0"/>
    </xf>
    <xf numFmtId="0" fontId="67" fillId="69" borderId="0" xfId="0" applyFont="1" applyFill="1" applyAlignment="1">
      <alignment horizontal="center" vertical="center"/>
    </xf>
    <xf numFmtId="9" fontId="58" fillId="72" borderId="18" xfId="0" applyNumberFormat="1" applyFont="1" applyFill="1" applyBorder="1" applyAlignment="1" applyProtection="1">
      <alignment horizontal="right" vertical="center"/>
      <protection locked="0"/>
    </xf>
    <xf numFmtId="3" fontId="68" fillId="69" borderId="18" xfId="0" applyNumberFormat="1" applyFont="1" applyFill="1" applyBorder="1" applyAlignment="1">
      <alignment vertical="center"/>
    </xf>
    <xf numFmtId="3" fontId="68" fillId="69" borderId="18" xfId="0" applyNumberFormat="1" applyFont="1" applyFill="1" applyBorder="1" applyAlignment="1">
      <alignment horizontal="center" vertical="center"/>
    </xf>
    <xf numFmtId="3" fontId="58" fillId="72" borderId="29" xfId="0" applyNumberFormat="1" applyFont="1" applyFill="1" applyBorder="1" applyAlignment="1" applyProtection="1">
      <alignment horizontal="right" vertical="center"/>
      <protection locked="0"/>
    </xf>
    <xf numFmtId="0" fontId="66" fillId="69" borderId="29" xfId="0" applyFont="1" applyFill="1" applyBorder="1" applyAlignment="1">
      <alignment horizontal="center" vertical="center"/>
    </xf>
    <xf numFmtId="3" fontId="58" fillId="69" borderId="18" xfId="0" applyNumberFormat="1" applyFont="1" applyFill="1" applyBorder="1" applyAlignment="1">
      <alignment horizontal="right" vertical="center"/>
    </xf>
    <xf numFmtId="9" fontId="58" fillId="69" borderId="29" xfId="0" applyNumberFormat="1" applyFont="1" applyFill="1" applyBorder="1" applyAlignment="1" applyProtection="1">
      <alignment horizontal="right" vertical="center"/>
      <protection locked="0"/>
    </xf>
    <xf numFmtId="0" fontId="70" fillId="69" borderId="31" xfId="0" applyFont="1" applyFill="1" applyBorder="1" applyAlignment="1">
      <alignment vertical="center"/>
    </xf>
    <xf numFmtId="0" fontId="70" fillId="69" borderId="31" xfId="0" applyFont="1" applyFill="1" applyBorder="1" applyAlignment="1">
      <alignment horizontal="center" vertical="center"/>
    </xf>
    <xf numFmtId="3" fontId="70" fillId="69" borderId="31" xfId="0" applyNumberFormat="1" applyFont="1" applyFill="1" applyBorder="1" applyAlignment="1">
      <alignment horizontal="right" vertical="center"/>
    </xf>
    <xf numFmtId="0" fontId="68" fillId="69" borderId="31" xfId="0" applyFont="1" applyFill="1" applyBorder="1" applyAlignment="1">
      <alignment vertical="center"/>
    </xf>
    <xf numFmtId="3" fontId="68" fillId="69" borderId="31" xfId="0" applyNumberFormat="1" applyFont="1" applyFill="1" applyBorder="1" applyAlignment="1">
      <alignment vertical="center"/>
    </xf>
    <xf numFmtId="0" fontId="72" fillId="69" borderId="29" xfId="0" applyFont="1" applyFill="1" applyBorder="1" applyAlignment="1">
      <alignment horizontal="center" vertical="center"/>
    </xf>
    <xf numFmtId="0" fontId="70" fillId="69" borderId="0" xfId="0" applyFont="1" applyFill="1" applyAlignment="1">
      <alignment vertical="center"/>
    </xf>
    <xf numFmtId="0" fontId="70" fillId="69" borderId="0" xfId="0" applyFont="1" applyFill="1" applyAlignment="1">
      <alignment horizontal="center" vertical="center"/>
    </xf>
    <xf numFmtId="0" fontId="68" fillId="69" borderId="0" xfId="0" applyFont="1" applyFill="1" applyAlignment="1">
      <alignment vertical="center"/>
    </xf>
    <xf numFmtId="3" fontId="68" fillId="69" borderId="0" xfId="0" applyNumberFormat="1" applyFont="1" applyFill="1" applyAlignment="1">
      <alignment vertical="center"/>
    </xf>
    <xf numFmtId="3" fontId="58" fillId="69" borderId="29" xfId="0" applyNumberFormat="1" applyFont="1" applyFill="1" applyBorder="1" applyAlignment="1" applyProtection="1">
      <alignment horizontal="right" vertical="center"/>
      <protection locked="0"/>
    </xf>
    <xf numFmtId="0" fontId="58" fillId="69" borderId="29" xfId="0" applyFont="1" applyFill="1" applyBorder="1" applyAlignment="1">
      <alignment horizontal="center" vertical="center"/>
    </xf>
    <xf numFmtId="3" fontId="58" fillId="69" borderId="29" xfId="0" applyNumberFormat="1" applyFont="1" applyFill="1" applyBorder="1" applyAlignment="1">
      <alignment horizontal="right" vertical="center"/>
    </xf>
    <xf numFmtId="14" fontId="58" fillId="69" borderId="0" xfId="0" applyNumberFormat="1" applyFont="1" applyFill="1" applyAlignment="1">
      <alignment vertical="center"/>
    </xf>
    <xf numFmtId="0" fontId="58" fillId="69" borderId="31" xfId="0" applyFont="1" applyFill="1" applyBorder="1" applyAlignment="1">
      <alignment vertical="center"/>
    </xf>
    <xf numFmtId="0" fontId="58" fillId="69" borderId="31" xfId="0" applyFont="1" applyFill="1" applyBorder="1" applyAlignment="1">
      <alignment horizontal="center" vertical="center"/>
    </xf>
    <xf numFmtId="0" fontId="58" fillId="69" borderId="31" xfId="0" applyFont="1" applyFill="1" applyBorder="1" applyAlignment="1">
      <alignment horizontal="right" vertical="center"/>
    </xf>
    <xf numFmtId="10" fontId="70" fillId="69" borderId="0" xfId="0" applyNumberFormat="1" applyFont="1" applyFill="1" applyAlignment="1">
      <alignment vertical="center"/>
    </xf>
    <xf numFmtId="0" fontId="71" fillId="69" borderId="0" xfId="0" applyFont="1" applyFill="1" applyAlignment="1">
      <alignment vertical="center"/>
    </xf>
    <xf numFmtId="10" fontId="70" fillId="69" borderId="0" xfId="0" applyNumberFormat="1" applyFont="1" applyFill="1" applyAlignment="1">
      <alignment horizontal="center" vertical="center"/>
    </xf>
    <xf numFmtId="3" fontId="70" fillId="69" borderId="0" xfId="0" applyNumberFormat="1" applyFont="1" applyFill="1" applyAlignment="1">
      <alignment horizontal="center" vertical="center"/>
    </xf>
    <xf numFmtId="3" fontId="58" fillId="69" borderId="0" xfId="0" applyNumberFormat="1" applyFont="1" applyFill="1" applyAlignment="1">
      <alignment horizontal="center" vertical="center"/>
    </xf>
    <xf numFmtId="3" fontId="68" fillId="69" borderId="0" xfId="0" applyNumberFormat="1" applyFont="1" applyFill="1" applyAlignment="1">
      <alignment horizontal="right" vertical="center"/>
    </xf>
    <xf numFmtId="0" fontId="68" fillId="69" borderId="0" xfId="0" applyFont="1" applyFill="1" applyAlignment="1">
      <alignment horizontal="right" vertical="center"/>
    </xf>
    <xf numFmtId="0" fontId="73" fillId="69" borderId="0" xfId="0" applyFont="1" applyFill="1" applyAlignment="1">
      <alignment vertical="center"/>
    </xf>
    <xf numFmtId="0" fontId="58" fillId="73" borderId="0" xfId="0" applyFont="1" applyFill="1" applyAlignment="1">
      <alignment vertical="center"/>
    </xf>
    <xf numFmtId="0" fontId="58" fillId="69" borderId="25" xfId="0" applyFont="1" applyFill="1" applyBorder="1" applyAlignment="1">
      <alignment horizontal="left" vertical="center"/>
    </xf>
    <xf numFmtId="0" fontId="58" fillId="69" borderId="25" xfId="0" applyFont="1" applyFill="1" applyBorder="1" applyAlignment="1">
      <alignment horizontal="center" vertical="center"/>
    </xf>
    <xf numFmtId="3" fontId="58" fillId="69" borderId="25" xfId="0" applyNumberFormat="1" applyFont="1" applyFill="1" applyBorder="1" applyAlignment="1">
      <alignment horizontal="right" vertical="center"/>
    </xf>
    <xf numFmtId="0" fontId="66" fillId="69" borderId="26" xfId="0" applyFont="1" applyFill="1" applyBorder="1" applyAlignment="1">
      <alignment horizontal="center" vertical="center"/>
    </xf>
    <xf numFmtId="0" fontId="63" fillId="69" borderId="32" xfId="0" applyFont="1" applyFill="1" applyBorder="1" applyAlignment="1">
      <alignment vertical="center"/>
    </xf>
    <xf numFmtId="177" fontId="63" fillId="69" borderId="27" xfId="0" applyNumberFormat="1" applyFont="1" applyFill="1" applyBorder="1" applyAlignment="1">
      <alignment horizontal="center" vertical="center"/>
    </xf>
    <xf numFmtId="177" fontId="63" fillId="69" borderId="33" xfId="0" applyNumberFormat="1" applyFont="1" applyFill="1" applyBorder="1" applyAlignment="1">
      <alignment horizontal="center" vertical="center"/>
    </xf>
    <xf numFmtId="0" fontId="66" fillId="69" borderId="0" xfId="0" applyFont="1" applyFill="1" applyAlignment="1">
      <alignment horizontal="center" vertical="center"/>
    </xf>
    <xf numFmtId="9" fontId="0" fillId="0" borderId="0" xfId="2" applyFont="1" applyProtection="1">
      <protection locked="0"/>
    </xf>
    <xf numFmtId="9" fontId="8" fillId="0" borderId="0" xfId="2" applyFont="1" applyProtection="1">
      <protection locked="0"/>
    </xf>
    <xf numFmtId="0" fontId="63" fillId="69" borderId="30" xfId="0" applyFont="1" applyFill="1" applyBorder="1" applyAlignment="1">
      <alignment vertical="center"/>
    </xf>
    <xf numFmtId="3" fontId="63" fillId="69" borderId="18" xfId="0" applyNumberFormat="1" applyFont="1" applyFill="1" applyBorder="1" applyAlignment="1">
      <alignment vertical="center"/>
    </xf>
    <xf numFmtId="3" fontId="63" fillId="69" borderId="28" xfId="0" applyNumberFormat="1" applyFont="1" applyFill="1" applyBorder="1" applyAlignment="1">
      <alignment vertical="center"/>
    </xf>
    <xf numFmtId="3" fontId="58" fillId="69" borderId="18" xfId="0" applyNumberFormat="1" applyFont="1" applyFill="1" applyBorder="1" applyAlignment="1" applyProtection="1">
      <alignment horizontal="right" vertical="center"/>
      <protection locked="0"/>
    </xf>
    <xf numFmtId="0" fontId="66" fillId="69" borderId="0" xfId="0" applyFont="1" applyFill="1" applyAlignment="1">
      <alignment vertical="center"/>
    </xf>
    <xf numFmtId="0" fontId="58" fillId="69" borderId="29" xfId="0" applyFont="1" applyFill="1" applyBorder="1" applyAlignment="1" applyProtection="1">
      <alignment horizontal="right" vertical="center"/>
      <protection locked="0"/>
    </xf>
    <xf numFmtId="0" fontId="76" fillId="69" borderId="0" xfId="0" applyFont="1" applyFill="1" applyAlignment="1">
      <alignment horizontal="left" vertical="center" wrapText="1"/>
    </xf>
    <xf numFmtId="3" fontId="76" fillId="69" borderId="0" xfId="0" applyNumberFormat="1" applyFont="1" applyFill="1" applyAlignment="1">
      <alignment horizontal="right" vertical="center"/>
    </xf>
    <xf numFmtId="10" fontId="63" fillId="69" borderId="0" xfId="0" applyNumberFormat="1" applyFont="1" applyFill="1" applyAlignment="1">
      <alignment horizontal="center" vertical="center"/>
    </xf>
    <xf numFmtId="0" fontId="58" fillId="69" borderId="28" xfId="0" applyFont="1" applyFill="1" applyBorder="1" applyAlignment="1">
      <alignment vertical="center"/>
    </xf>
    <xf numFmtId="0" fontId="58" fillId="69" borderId="30" xfId="0" applyFont="1" applyFill="1" applyBorder="1" applyAlignment="1">
      <alignment horizontal="center" vertical="center"/>
    </xf>
    <xf numFmtId="9" fontId="66" fillId="69" borderId="18" xfId="0" applyNumberFormat="1" applyFont="1" applyFill="1" applyBorder="1" applyAlignment="1">
      <alignment horizontal="center" vertical="center" wrapText="1"/>
    </xf>
    <xf numFmtId="3" fontId="76" fillId="74" borderId="0" xfId="0" applyNumberFormat="1" applyFont="1" applyFill="1" applyAlignment="1">
      <alignment horizontal="center" vertical="center"/>
    </xf>
    <xf numFmtId="3" fontId="63" fillId="74" borderId="0" xfId="0" applyNumberFormat="1" applyFont="1" applyFill="1" applyAlignment="1">
      <alignment horizontal="center" vertical="center"/>
    </xf>
    <xf numFmtId="177" fontId="68" fillId="69" borderId="18" xfId="0" applyNumberFormat="1" applyFont="1" applyFill="1" applyBorder="1" applyAlignment="1">
      <alignment horizontal="center" vertical="center"/>
    </xf>
    <xf numFmtId="3" fontId="58" fillId="69" borderId="18" xfId="0" applyNumberFormat="1" applyFont="1" applyFill="1" applyBorder="1" applyAlignment="1">
      <alignment horizontal="center" vertical="center"/>
    </xf>
    <xf numFmtId="0" fontId="67" fillId="69" borderId="30" xfId="0" applyFont="1" applyFill="1" applyBorder="1" applyAlignment="1">
      <alignment horizontal="center" vertical="center"/>
    </xf>
    <xf numFmtId="9" fontId="58" fillId="72" borderId="18" xfId="2" applyFont="1" applyFill="1" applyBorder="1" applyAlignment="1" applyProtection="1">
      <alignment horizontal="center" vertical="center"/>
      <protection locked="0"/>
    </xf>
    <xf numFmtId="3" fontId="58" fillId="69" borderId="0" xfId="0" applyNumberFormat="1" applyFont="1" applyFill="1" applyAlignment="1">
      <alignment vertical="center"/>
    </xf>
    <xf numFmtId="176" fontId="58" fillId="69" borderId="18" xfId="0" applyNumberFormat="1" applyFont="1" applyFill="1" applyBorder="1" applyAlignment="1">
      <alignment horizontal="center" vertical="center"/>
    </xf>
    <xf numFmtId="176" fontId="76" fillId="69" borderId="0" xfId="0" applyNumberFormat="1" applyFont="1" applyFill="1" applyAlignment="1">
      <alignment horizontal="center" vertical="center"/>
    </xf>
    <xf numFmtId="176" fontId="63" fillId="69" borderId="0" xfId="0" applyNumberFormat="1" applyFont="1" applyFill="1" applyAlignment="1">
      <alignment horizontal="center" vertical="center"/>
    </xf>
    <xf numFmtId="0" fontId="68" fillId="69" borderId="0" xfId="0" applyFont="1" applyFill="1" applyAlignment="1">
      <alignment horizontal="center" vertical="center"/>
    </xf>
    <xf numFmtId="176" fontId="70" fillId="69" borderId="0" xfId="0" applyNumberFormat="1" applyFont="1" applyFill="1" applyAlignment="1">
      <alignment horizontal="center" vertical="center"/>
    </xf>
    <xf numFmtId="0" fontId="77" fillId="69" borderId="0" xfId="0" applyFont="1" applyFill="1" applyAlignment="1">
      <alignment horizontal="right" vertical="center"/>
    </xf>
    <xf numFmtId="0" fontId="77" fillId="69" borderId="0" xfId="0" applyFont="1" applyFill="1" applyAlignment="1">
      <alignment horizontal="center" vertical="center"/>
    </xf>
    <xf numFmtId="10" fontId="77" fillId="69" borderId="0" xfId="0" applyNumberFormat="1" applyFont="1" applyFill="1" applyAlignment="1">
      <alignment horizontal="left" vertical="center"/>
    </xf>
    <xf numFmtId="0" fontId="66" fillId="69" borderId="25" xfId="0" applyFont="1" applyFill="1" applyBorder="1" applyAlignment="1">
      <alignment horizontal="center" vertical="center"/>
    </xf>
    <xf numFmtId="176" fontId="58" fillId="69" borderId="27" xfId="0" applyNumberFormat="1" applyFont="1" applyFill="1" applyBorder="1" applyAlignment="1" applyProtection="1">
      <alignment horizontal="center" vertical="center"/>
      <protection locked="0"/>
    </xf>
    <xf numFmtId="176" fontId="68" fillId="69" borderId="18" xfId="0" applyNumberFormat="1" applyFont="1" applyFill="1" applyBorder="1" applyAlignment="1">
      <alignment horizontal="center" vertical="center"/>
    </xf>
    <xf numFmtId="0" fontId="58" fillId="69" borderId="29" xfId="0" applyFont="1" applyFill="1" applyBorder="1" applyAlignment="1">
      <alignment horizontal="left" vertical="center" indent="1"/>
    </xf>
    <xf numFmtId="173" fontId="58" fillId="72" borderId="29" xfId="0" applyNumberFormat="1" applyFont="1" applyFill="1" applyBorder="1" applyAlignment="1" applyProtection="1">
      <alignment horizontal="right" vertical="center"/>
      <protection locked="0"/>
    </xf>
    <xf numFmtId="4" fontId="58" fillId="69" borderId="18" xfId="0" applyNumberFormat="1" applyFont="1" applyFill="1" applyBorder="1" applyAlignment="1" applyProtection="1">
      <alignment horizontal="center" vertical="center"/>
      <protection locked="0"/>
    </xf>
    <xf numFmtId="4" fontId="68" fillId="69" borderId="18" xfId="0" applyNumberFormat="1" applyFont="1" applyFill="1" applyBorder="1" applyAlignment="1">
      <alignment vertical="center"/>
    </xf>
    <xf numFmtId="0" fontId="70" fillId="69" borderId="31" xfId="0" applyFont="1" applyFill="1" applyBorder="1" applyAlignment="1">
      <alignment horizontal="left" vertical="center" indent="1"/>
    </xf>
    <xf numFmtId="173" fontId="70" fillId="69" borderId="31" xfId="0" applyNumberFormat="1" applyFont="1" applyFill="1" applyBorder="1" applyAlignment="1">
      <alignment horizontal="right" vertical="center"/>
    </xf>
    <xf numFmtId="3" fontId="71" fillId="69" borderId="0" xfId="0" applyNumberFormat="1" applyFont="1" applyFill="1" applyAlignment="1">
      <alignment vertical="center"/>
    </xf>
    <xf numFmtId="0" fontId="70" fillId="69" borderId="0" xfId="0" applyFont="1" applyFill="1" applyAlignment="1">
      <alignment horizontal="left" vertical="center" indent="1"/>
    </xf>
    <xf numFmtId="173" fontId="70" fillId="69" borderId="0" xfId="0" applyNumberFormat="1" applyFont="1" applyFill="1" applyAlignment="1">
      <alignment horizontal="right" vertical="center"/>
    </xf>
    <xf numFmtId="0" fontId="58" fillId="69" borderId="23" xfId="0" applyFont="1" applyFill="1" applyBorder="1" applyAlignment="1">
      <alignment vertical="center"/>
    </xf>
    <xf numFmtId="0" fontId="58" fillId="69" borderId="23" xfId="0" applyFont="1" applyFill="1" applyBorder="1" applyAlignment="1">
      <alignment horizontal="center" vertical="center"/>
    </xf>
    <xf numFmtId="0" fontId="58" fillId="69" borderId="38" xfId="0" applyFont="1" applyFill="1" applyBorder="1" applyAlignment="1">
      <alignment vertical="center"/>
    </xf>
    <xf numFmtId="0" fontId="58" fillId="69" borderId="38" xfId="0" applyFont="1" applyFill="1" applyBorder="1" applyAlignment="1">
      <alignment horizontal="center" vertical="center"/>
    </xf>
    <xf numFmtId="0" fontId="62" fillId="69" borderId="22" xfId="0" applyFont="1" applyFill="1" applyBorder="1" applyAlignment="1">
      <alignment vertical="center"/>
    </xf>
    <xf numFmtId="0" fontId="58" fillId="69" borderId="22" xfId="0" applyFont="1" applyFill="1" applyBorder="1" applyAlignment="1">
      <alignment horizontal="center" vertical="center"/>
    </xf>
    <xf numFmtId="0" fontId="58" fillId="69" borderId="22" xfId="0" applyFont="1" applyFill="1" applyBorder="1" applyAlignment="1">
      <alignment vertical="center"/>
    </xf>
    <xf numFmtId="170" fontId="58" fillId="69" borderId="25" xfId="0" applyNumberFormat="1" applyFont="1" applyFill="1" applyBorder="1" applyAlignment="1">
      <alignment horizontal="right" vertical="center"/>
    </xf>
    <xf numFmtId="176" fontId="68" fillId="69" borderId="0" xfId="0" applyNumberFormat="1" applyFont="1" applyFill="1" applyAlignment="1">
      <alignment horizontal="center" vertical="center"/>
    </xf>
    <xf numFmtId="176" fontId="58" fillId="69" borderId="0" xfId="0" applyNumberFormat="1" applyFont="1" applyFill="1" applyAlignment="1">
      <alignment horizontal="center" vertical="center"/>
    </xf>
    <xf numFmtId="0" fontId="68" fillId="69" borderId="31" xfId="0" applyFont="1" applyFill="1" applyBorder="1" applyAlignment="1">
      <alignment horizontal="center" vertical="center"/>
    </xf>
    <xf numFmtId="3" fontId="68" fillId="69" borderId="31" xfId="0" applyNumberFormat="1" applyFont="1" applyFill="1" applyBorder="1" applyAlignment="1">
      <alignment horizontal="right" vertical="center"/>
    </xf>
    <xf numFmtId="3" fontId="68" fillId="69" borderId="0" xfId="0" applyNumberFormat="1" applyFont="1" applyFill="1" applyAlignment="1">
      <alignment horizontal="center" vertical="center"/>
    </xf>
    <xf numFmtId="9" fontId="58" fillId="69" borderId="0" xfId="0" applyNumberFormat="1" applyFont="1" applyFill="1" applyAlignment="1">
      <alignment horizontal="center" vertical="center"/>
    </xf>
    <xf numFmtId="176" fontId="58" fillId="69" borderId="27" xfId="0" applyNumberFormat="1" applyFont="1" applyFill="1" applyBorder="1" applyAlignment="1">
      <alignment horizontal="center" vertical="center"/>
    </xf>
    <xf numFmtId="10" fontId="68" fillId="69" borderId="0" xfId="0" applyNumberFormat="1" applyFont="1" applyFill="1" applyAlignment="1">
      <alignment vertical="center"/>
    </xf>
    <xf numFmtId="10" fontId="68" fillId="69" borderId="0" xfId="0" applyNumberFormat="1" applyFont="1" applyFill="1" applyAlignment="1">
      <alignment horizontal="center" vertical="center"/>
    </xf>
    <xf numFmtId="0" fontId="78" fillId="69" borderId="0" xfId="0" applyFont="1" applyFill="1" applyAlignment="1">
      <alignment vertical="center"/>
    </xf>
    <xf numFmtId="9" fontId="58" fillId="69" borderId="29" xfId="0" applyNumberFormat="1" applyFont="1" applyFill="1" applyBorder="1" applyAlignment="1">
      <alignment vertical="center"/>
    </xf>
    <xf numFmtId="3" fontId="58" fillId="69" borderId="25" xfId="0" applyNumberFormat="1" applyFont="1" applyFill="1" applyBorder="1" applyAlignment="1">
      <alignment vertical="center"/>
    </xf>
    <xf numFmtId="3" fontId="58" fillId="69" borderId="29" xfId="0" applyNumberFormat="1" applyFont="1" applyFill="1" applyBorder="1" applyAlignment="1">
      <alignment vertical="center"/>
    </xf>
    <xf numFmtId="173" fontId="58" fillId="69" borderId="29" xfId="0" applyNumberFormat="1" applyFont="1" applyFill="1" applyBorder="1" applyAlignment="1">
      <alignment vertical="center"/>
    </xf>
    <xf numFmtId="176" fontId="58" fillId="69" borderId="29" xfId="0" applyNumberFormat="1" applyFont="1" applyFill="1" applyBorder="1" applyAlignment="1">
      <alignment vertical="center"/>
    </xf>
    <xf numFmtId="9" fontId="58" fillId="69" borderId="29" xfId="0" applyNumberFormat="1" applyFont="1" applyFill="1" applyBorder="1" applyAlignment="1">
      <alignment horizontal="center" vertical="center"/>
    </xf>
    <xf numFmtId="9" fontId="58" fillId="69" borderId="29" xfId="2" applyFont="1" applyFill="1" applyBorder="1" applyAlignment="1">
      <alignment horizontal="center" vertical="center"/>
    </xf>
    <xf numFmtId="9" fontId="58" fillId="69" borderId="0" xfId="0" applyNumberFormat="1" applyFont="1" applyFill="1" applyAlignment="1">
      <alignment vertical="center"/>
    </xf>
    <xf numFmtId="10" fontId="58" fillId="69" borderId="29" xfId="0" applyNumberFormat="1" applyFont="1" applyFill="1" applyBorder="1" applyAlignment="1">
      <alignment horizontal="right" vertical="center"/>
    </xf>
    <xf numFmtId="176" fontId="58" fillId="69" borderId="29" xfId="0" applyNumberFormat="1" applyFont="1" applyFill="1" applyBorder="1" applyAlignment="1">
      <alignment horizontal="right" vertical="center"/>
    </xf>
    <xf numFmtId="10" fontId="58" fillId="69" borderId="29" xfId="2" applyNumberFormat="1" applyFont="1" applyFill="1" applyBorder="1" applyAlignment="1">
      <alignment horizontal="right" vertical="center"/>
    </xf>
    <xf numFmtId="0" fontId="79" fillId="69" borderId="0" xfId="0" applyFont="1" applyFill="1" applyAlignment="1">
      <alignment vertical="center"/>
    </xf>
    <xf numFmtId="0" fontId="58" fillId="69" borderId="0" xfId="0" applyFont="1" applyFill="1" applyAlignment="1">
      <alignment vertical="center" wrapText="1"/>
    </xf>
    <xf numFmtId="0" fontId="66" fillId="69" borderId="25" xfId="0" applyFont="1" applyFill="1" applyBorder="1" applyAlignment="1">
      <alignment horizontal="center" vertical="center" wrapText="1"/>
    </xf>
    <xf numFmtId="0" fontId="58" fillId="69" borderId="0" xfId="0" applyFont="1" applyFill="1" applyAlignment="1">
      <alignment horizontal="center" vertical="center" wrapText="1"/>
    </xf>
    <xf numFmtId="10" fontId="58" fillId="69" borderId="0" xfId="0" applyNumberFormat="1" applyFont="1" applyFill="1" applyAlignment="1">
      <alignment vertical="center"/>
    </xf>
    <xf numFmtId="0" fontId="62" fillId="69" borderId="0" xfId="0" applyFont="1" applyFill="1" applyAlignment="1">
      <alignment horizontal="right" vertical="center"/>
    </xf>
    <xf numFmtId="0" fontId="65" fillId="69" borderId="22" xfId="0" applyFont="1" applyFill="1" applyBorder="1" applyAlignment="1">
      <alignment horizontal="center" vertical="center"/>
    </xf>
    <xf numFmtId="0" fontId="65" fillId="69" borderId="22" xfId="0" applyFont="1" applyFill="1" applyBorder="1" applyAlignment="1">
      <alignment vertical="center"/>
    </xf>
    <xf numFmtId="0" fontId="65" fillId="69" borderId="0" xfId="0" applyFont="1" applyFill="1" applyAlignment="1">
      <alignment vertical="center"/>
    </xf>
    <xf numFmtId="0" fontId="65" fillId="69" borderId="0" xfId="0" applyFont="1" applyFill="1" applyAlignment="1">
      <alignment horizontal="center" vertical="center"/>
    </xf>
    <xf numFmtId="177" fontId="66" fillId="69" borderId="27" xfId="0" applyNumberFormat="1" applyFont="1" applyFill="1" applyBorder="1" applyAlignment="1">
      <alignment horizontal="center" vertical="center"/>
    </xf>
    <xf numFmtId="0" fontId="80" fillId="69" borderId="0" xfId="0" applyFont="1" applyFill="1" applyAlignment="1">
      <alignment vertical="center"/>
    </xf>
    <xf numFmtId="0" fontId="62" fillId="69" borderId="29" xfId="0" applyFont="1" applyFill="1" applyBorder="1" applyAlignment="1">
      <alignment vertical="center"/>
    </xf>
    <xf numFmtId="0" fontId="81" fillId="69" borderId="29" xfId="0" applyFont="1" applyFill="1" applyBorder="1" applyAlignment="1">
      <alignment horizontal="center" vertical="center"/>
    </xf>
    <xf numFmtId="0" fontId="81" fillId="69" borderId="29" xfId="0" applyFont="1" applyFill="1" applyBorder="1" applyAlignment="1">
      <alignment vertical="center"/>
    </xf>
    <xf numFmtId="3" fontId="66" fillId="69" borderId="18" xfId="0" applyNumberFormat="1" applyFont="1" applyFill="1" applyBorder="1" applyAlignment="1">
      <alignment vertical="center"/>
    </xf>
    <xf numFmtId="0" fontId="80" fillId="69" borderId="0" xfId="0" applyFont="1" applyFill="1" applyAlignment="1">
      <alignment horizontal="center" vertical="center"/>
    </xf>
    <xf numFmtId="0" fontId="58" fillId="69" borderId="39" xfId="0" applyFont="1" applyFill="1" applyBorder="1" applyAlignment="1">
      <alignment horizontal="left" vertical="center" indent="1"/>
    </xf>
    <xf numFmtId="0" fontId="58" fillId="69" borderId="39" xfId="0" applyFont="1" applyFill="1" applyBorder="1" applyAlignment="1">
      <alignment horizontal="center" vertical="center"/>
    </xf>
    <xf numFmtId="0" fontId="58" fillId="69" borderId="39" xfId="0" applyFont="1" applyFill="1" applyBorder="1" applyAlignment="1">
      <alignment vertical="center"/>
    </xf>
    <xf numFmtId="3" fontId="76" fillId="69" borderId="39" xfId="0" applyNumberFormat="1" applyFont="1" applyFill="1" applyBorder="1" applyAlignment="1">
      <alignment horizontal="right" vertical="center"/>
    </xf>
    <xf numFmtId="3" fontId="58" fillId="69" borderId="39" xfId="0" applyNumberFormat="1" applyFont="1" applyFill="1" applyBorder="1" applyAlignment="1">
      <alignment horizontal="right" vertical="center"/>
    </xf>
    <xf numFmtId="3" fontId="58" fillId="69" borderId="41" xfId="0" applyNumberFormat="1" applyFont="1" applyFill="1" applyBorder="1" applyAlignment="1">
      <alignment vertical="center"/>
    </xf>
    <xf numFmtId="0" fontId="62" fillId="69" borderId="29" xfId="0" applyFont="1" applyFill="1" applyBorder="1" applyAlignment="1">
      <alignment horizontal="left" vertical="center"/>
    </xf>
    <xf numFmtId="0" fontId="58" fillId="69" borderId="42" xfId="0" applyFont="1" applyFill="1" applyBorder="1" applyAlignment="1">
      <alignment horizontal="left" vertical="center" indent="1"/>
    </xf>
    <xf numFmtId="0" fontId="58" fillId="69" borderId="42" xfId="0" applyFont="1" applyFill="1" applyBorder="1" applyAlignment="1">
      <alignment horizontal="center" vertical="center"/>
    </xf>
    <xf numFmtId="0" fontId="58" fillId="69" borderId="42" xfId="0" applyFont="1" applyFill="1" applyBorder="1" applyAlignment="1">
      <alignment vertical="center"/>
    </xf>
    <xf numFmtId="3" fontId="76" fillId="69" borderId="42" xfId="0" applyNumberFormat="1" applyFont="1" applyFill="1" applyBorder="1" applyAlignment="1">
      <alignment horizontal="right" vertical="center"/>
    </xf>
    <xf numFmtId="3" fontId="58" fillId="69" borderId="42" xfId="0" applyNumberFormat="1" applyFont="1" applyFill="1" applyBorder="1" applyAlignment="1">
      <alignment horizontal="right" vertical="center"/>
    </xf>
    <xf numFmtId="3" fontId="58" fillId="69" borderId="44" xfId="0" applyNumberFormat="1" applyFont="1" applyFill="1" applyBorder="1" applyAlignment="1">
      <alignment vertical="center"/>
    </xf>
    <xf numFmtId="0" fontId="58" fillId="69" borderId="45" xfId="0" applyFont="1" applyFill="1" applyBorder="1" applyAlignment="1">
      <alignment horizontal="left" vertical="center" indent="1"/>
    </xf>
    <xf numFmtId="0" fontId="58" fillId="69" borderId="45" xfId="0" applyFont="1" applyFill="1" applyBorder="1" applyAlignment="1">
      <alignment horizontal="center" vertical="center"/>
    </xf>
    <xf numFmtId="0" fontId="58" fillId="69" borderId="45" xfId="0" applyFont="1" applyFill="1" applyBorder="1" applyAlignment="1">
      <alignment vertical="center"/>
    </xf>
    <xf numFmtId="3" fontId="76" fillId="69" borderId="45" xfId="0" applyNumberFormat="1" applyFont="1" applyFill="1" applyBorder="1" applyAlignment="1">
      <alignment horizontal="right" vertical="center"/>
    </xf>
    <xf numFmtId="3" fontId="58" fillId="69" borderId="45" xfId="0" applyNumberFormat="1" applyFont="1" applyFill="1" applyBorder="1" applyAlignment="1">
      <alignment horizontal="right" vertical="center"/>
    </xf>
    <xf numFmtId="3" fontId="58" fillId="69" borderId="47" xfId="0" applyNumberFormat="1" applyFont="1" applyFill="1" applyBorder="1" applyAlignment="1">
      <alignment vertical="center"/>
    </xf>
    <xf numFmtId="0" fontId="66" fillId="69" borderId="42" xfId="0" applyFont="1" applyFill="1" applyBorder="1" applyAlignment="1">
      <alignment horizontal="left" vertical="center"/>
    </xf>
    <xf numFmtId="0" fontId="58" fillId="69" borderId="39" xfId="0" applyFont="1" applyFill="1" applyBorder="1" applyAlignment="1">
      <alignment horizontal="left" vertical="center" indent="2"/>
    </xf>
    <xf numFmtId="0" fontId="58" fillId="69" borderId="39" xfId="0" applyFont="1" applyFill="1" applyBorder="1" applyAlignment="1">
      <alignment horizontal="left" vertical="center"/>
    </xf>
    <xf numFmtId="0" fontId="66" fillId="69" borderId="39" xfId="0" applyFont="1" applyFill="1" applyBorder="1" applyAlignment="1">
      <alignment horizontal="left" vertical="center"/>
    </xf>
    <xf numFmtId="0" fontId="58" fillId="69" borderId="45" xfId="0" applyFont="1" applyFill="1" applyBorder="1" applyAlignment="1">
      <alignment horizontal="left" vertical="center"/>
    </xf>
    <xf numFmtId="0" fontId="58" fillId="69" borderId="0" xfId="0" applyFont="1" applyFill="1" applyAlignment="1">
      <alignment horizontal="left" vertical="center" indent="1"/>
    </xf>
    <xf numFmtId="3" fontId="58" fillId="69" borderId="48" xfId="0" applyNumberFormat="1" applyFont="1" applyFill="1" applyBorder="1" applyAlignment="1">
      <alignment vertical="center"/>
    </xf>
    <xf numFmtId="0" fontId="76" fillId="69" borderId="0" xfId="0" applyFont="1" applyFill="1" applyAlignment="1">
      <alignment vertical="center"/>
    </xf>
    <xf numFmtId="0" fontId="76" fillId="69" borderId="0" xfId="0" applyFont="1" applyFill="1" applyAlignment="1">
      <alignment horizontal="right" vertical="center"/>
    </xf>
    <xf numFmtId="0" fontId="82" fillId="69" borderId="42" xfId="0" applyFont="1" applyFill="1" applyBorder="1" applyAlignment="1">
      <alignment horizontal="left" vertical="center" indent="1"/>
    </xf>
    <xf numFmtId="0" fontId="83" fillId="69" borderId="42" xfId="0" applyFont="1" applyFill="1" applyBorder="1" applyAlignment="1">
      <alignment horizontal="center" vertical="center"/>
    </xf>
    <xf numFmtId="0" fontId="83" fillId="69" borderId="42" xfId="0" applyFont="1" applyFill="1" applyBorder="1" applyAlignment="1">
      <alignment vertical="center"/>
    </xf>
    <xf numFmtId="0" fontId="84" fillId="69" borderId="42" xfId="0" applyFont="1" applyFill="1" applyBorder="1" applyAlignment="1">
      <alignment vertical="center"/>
    </xf>
    <xf numFmtId="10" fontId="83" fillId="69" borderId="44" xfId="2" applyNumberFormat="1" applyFont="1" applyFill="1" applyBorder="1" applyAlignment="1">
      <alignment horizontal="right" vertical="center"/>
    </xf>
    <xf numFmtId="0" fontId="76" fillId="69" borderId="0" xfId="0" applyFont="1" applyFill="1" applyAlignment="1">
      <alignment horizontal="center" vertical="center"/>
    </xf>
    <xf numFmtId="0" fontId="82" fillId="69" borderId="39" xfId="0" applyFont="1" applyFill="1" applyBorder="1" applyAlignment="1">
      <alignment horizontal="left" vertical="center" indent="1"/>
    </xf>
    <xf numFmtId="0" fontId="83" fillId="69" borderId="39" xfId="0" applyFont="1" applyFill="1" applyBorder="1" applyAlignment="1">
      <alignment horizontal="center" vertical="center"/>
    </xf>
    <xf numFmtId="0" fontId="83" fillId="69" borderId="39" xfId="0" applyFont="1" applyFill="1" applyBorder="1" applyAlignment="1">
      <alignment vertical="center"/>
    </xf>
    <xf numFmtId="0" fontId="84" fillId="69" borderId="39" xfId="0" applyFont="1" applyFill="1" applyBorder="1" applyAlignment="1">
      <alignment vertical="center"/>
    </xf>
    <xf numFmtId="10" fontId="83" fillId="69" borderId="41" xfId="2" applyNumberFormat="1" applyFont="1" applyFill="1" applyBorder="1" applyAlignment="1">
      <alignment horizontal="right" vertical="center"/>
    </xf>
    <xf numFmtId="0" fontId="82" fillId="69" borderId="45" xfId="0" applyFont="1" applyFill="1" applyBorder="1" applyAlignment="1">
      <alignment horizontal="left" vertical="center" indent="1"/>
    </xf>
    <xf numFmtId="0" fontId="83" fillId="69" borderId="45" xfId="0" applyFont="1" applyFill="1" applyBorder="1" applyAlignment="1">
      <alignment horizontal="center" vertical="center"/>
    </xf>
    <xf numFmtId="0" fontId="83" fillId="69" borderId="45" xfId="0" applyFont="1" applyFill="1" applyBorder="1" applyAlignment="1">
      <alignment vertical="center"/>
    </xf>
    <xf numFmtId="0" fontId="84" fillId="69" borderId="45" xfId="0" applyFont="1" applyFill="1" applyBorder="1" applyAlignment="1">
      <alignment vertical="center"/>
    </xf>
    <xf numFmtId="10" fontId="83" fillId="69" borderId="47" xfId="2" applyNumberFormat="1" applyFont="1" applyFill="1" applyBorder="1" applyAlignment="1">
      <alignment horizontal="right" vertical="center"/>
    </xf>
    <xf numFmtId="0" fontId="66" fillId="69" borderId="0" xfId="0" applyFont="1" applyFill="1" applyAlignment="1">
      <alignment horizontal="right" vertical="center"/>
    </xf>
    <xf numFmtId="0" fontId="66" fillId="69" borderId="36" xfId="0" applyFont="1" applyFill="1" applyBorder="1" applyAlignment="1">
      <alignment horizontal="center" vertical="center"/>
    </xf>
    <xf numFmtId="173" fontId="66" fillId="69" borderId="29" xfId="0" applyNumberFormat="1" applyFont="1" applyFill="1" applyBorder="1" applyAlignment="1">
      <alignment horizontal="right" vertical="center"/>
    </xf>
    <xf numFmtId="173" fontId="66" fillId="69" borderId="28" xfId="0" applyNumberFormat="1" applyFont="1" applyFill="1" applyBorder="1" applyAlignment="1">
      <alignment horizontal="right" vertical="center"/>
    </xf>
    <xf numFmtId="0" fontId="76" fillId="69" borderId="42" xfId="0" applyFont="1" applyFill="1" applyBorder="1" applyAlignment="1">
      <alignment horizontal="center" vertical="center"/>
    </xf>
    <xf numFmtId="173" fontId="58" fillId="69" borderId="42" xfId="0" applyNumberFormat="1" applyFont="1" applyFill="1" applyBorder="1" applyAlignment="1">
      <alignment horizontal="right" vertical="center"/>
    </xf>
    <xf numFmtId="173" fontId="58" fillId="69" borderId="49" xfId="0" applyNumberFormat="1" applyFont="1" applyFill="1" applyBorder="1" applyAlignment="1">
      <alignment horizontal="right" vertical="center"/>
    </xf>
    <xf numFmtId="0" fontId="76" fillId="69" borderId="39" xfId="0" applyFont="1" applyFill="1" applyBorder="1" applyAlignment="1">
      <alignment horizontal="center" vertical="center"/>
    </xf>
    <xf numFmtId="173" fontId="58" fillId="69" borderId="39" xfId="0" applyNumberFormat="1" applyFont="1" applyFill="1" applyBorder="1" applyAlignment="1">
      <alignment horizontal="right" vertical="center"/>
    </xf>
    <xf numFmtId="173" fontId="58" fillId="69" borderId="50" xfId="0" applyNumberFormat="1" applyFont="1" applyFill="1" applyBorder="1" applyAlignment="1">
      <alignment horizontal="right" vertical="center"/>
    </xf>
    <xf numFmtId="0" fontId="76" fillId="69" borderId="45" xfId="0" applyFont="1" applyFill="1" applyBorder="1" applyAlignment="1">
      <alignment horizontal="center" vertical="center"/>
    </xf>
    <xf numFmtId="173" fontId="58" fillId="69" borderId="45" xfId="0" applyNumberFormat="1" applyFont="1" applyFill="1" applyBorder="1" applyAlignment="1">
      <alignment horizontal="right" vertical="center"/>
    </xf>
    <xf numFmtId="173" fontId="58" fillId="69" borderId="51" xfId="0" applyNumberFormat="1" applyFont="1" applyFill="1" applyBorder="1" applyAlignment="1">
      <alignment horizontal="right" vertical="center"/>
    </xf>
    <xf numFmtId="0" fontId="58" fillId="69" borderId="0" xfId="0" applyFont="1" applyFill="1" applyAlignment="1">
      <alignment horizontal="right" vertical="center"/>
    </xf>
    <xf numFmtId="0" fontId="87" fillId="69" borderId="31" xfId="0" applyFont="1" applyFill="1" applyBorder="1" applyAlignment="1">
      <alignment vertical="center"/>
    </xf>
    <xf numFmtId="0" fontId="87" fillId="69" borderId="31" xfId="0" applyFont="1" applyFill="1" applyBorder="1" applyAlignment="1">
      <alignment horizontal="center" vertical="center"/>
    </xf>
    <xf numFmtId="3" fontId="87" fillId="69" borderId="31" xfId="0" applyNumberFormat="1" applyFont="1" applyFill="1" applyBorder="1" applyAlignment="1">
      <alignment horizontal="right" vertical="center"/>
    </xf>
    <xf numFmtId="0" fontId="87" fillId="69" borderId="0" xfId="0" applyFont="1" applyFill="1" applyAlignment="1">
      <alignment vertical="center"/>
    </xf>
    <xf numFmtId="0" fontId="87" fillId="69" borderId="0" xfId="0" applyFont="1" applyFill="1" applyAlignment="1">
      <alignment horizontal="center" vertical="center"/>
    </xf>
    <xf numFmtId="3" fontId="87" fillId="69" borderId="0" xfId="0" applyNumberFormat="1" applyFont="1" applyFill="1" applyAlignment="1">
      <alignment horizontal="right" vertical="center"/>
    </xf>
    <xf numFmtId="176" fontId="87" fillId="69" borderId="0" xfId="0" applyNumberFormat="1" applyFont="1" applyFill="1" applyAlignment="1">
      <alignment horizontal="right" vertical="center"/>
    </xf>
    <xf numFmtId="10" fontId="87" fillId="69" borderId="0" xfId="0" applyNumberFormat="1" applyFont="1" applyFill="1" applyAlignment="1">
      <alignment vertical="center"/>
    </xf>
    <xf numFmtId="10" fontId="87" fillId="69" borderId="0" xfId="0" applyNumberFormat="1" applyFont="1" applyFill="1" applyAlignment="1">
      <alignment horizontal="right" vertical="center"/>
    </xf>
    <xf numFmtId="0" fontId="87" fillId="69" borderId="0" xfId="0" applyFont="1" applyFill="1" applyAlignment="1">
      <alignment horizontal="right" vertical="center"/>
    </xf>
    <xf numFmtId="10" fontId="87" fillId="69" borderId="0" xfId="0" applyNumberFormat="1" applyFont="1" applyFill="1" applyAlignment="1">
      <alignment horizontal="center" vertical="center"/>
    </xf>
    <xf numFmtId="3" fontId="87" fillId="69" borderId="0" xfId="0" applyNumberFormat="1" applyFont="1" applyFill="1" applyAlignment="1">
      <alignment horizontal="center" vertical="center"/>
    </xf>
    <xf numFmtId="177" fontId="87" fillId="69" borderId="0" xfId="0" applyNumberFormat="1" applyFont="1" applyFill="1" applyAlignment="1">
      <alignment vertical="center"/>
    </xf>
    <xf numFmtId="49" fontId="51" fillId="0" borderId="0" xfId="0" applyNumberFormat="1" applyFont="1" applyAlignment="1">
      <alignment horizontal="center"/>
    </xf>
    <xf numFmtId="14" fontId="51" fillId="0" borderId="0" xfId="0" applyNumberFormat="1" applyFont="1" applyAlignment="1">
      <alignment horizontal="left"/>
    </xf>
    <xf numFmtId="174" fontId="51" fillId="0" borderId="52" xfId="288" applyNumberFormat="1" applyFont="1" applyBorder="1" applyAlignment="1">
      <alignment horizontal="left" vertical="center" wrapText="1" indent="3"/>
    </xf>
    <xf numFmtId="49" fontId="52" fillId="0" borderId="52" xfId="0" applyNumberFormat="1" applyFont="1" applyBorder="1" applyAlignment="1">
      <alignment horizontal="center" vertical="center"/>
    </xf>
    <xf numFmtId="174" fontId="51" fillId="0" borderId="52" xfId="288" applyNumberFormat="1" applyFont="1" applyBorder="1" applyAlignment="1">
      <alignment vertical="center" wrapText="1"/>
    </xf>
    <xf numFmtId="49" fontId="51" fillId="0" borderId="52" xfId="288" applyNumberFormat="1" applyFont="1" applyBorder="1" applyAlignment="1">
      <alignment horizontal="center" vertical="center" wrapText="1"/>
    </xf>
    <xf numFmtId="0" fontId="88" fillId="75" borderId="0" xfId="0" applyFont="1" applyFill="1" applyAlignment="1">
      <alignment horizontal="center" vertical="center" textRotation="45" wrapText="1"/>
    </xf>
    <xf numFmtId="0" fontId="51" fillId="0" borderId="52" xfId="0" applyFont="1" applyBorder="1" applyAlignment="1">
      <alignment horizontal="center"/>
    </xf>
    <xf numFmtId="49" fontId="51" fillId="0" borderId="52" xfId="0" applyNumberFormat="1" applyFont="1" applyBorder="1" applyAlignment="1">
      <alignment horizontal="center"/>
    </xf>
    <xf numFmtId="0" fontId="51" fillId="0" borderId="52" xfId="0" applyFont="1" applyBorder="1" applyAlignment="1">
      <alignment vertical="center" wrapText="1"/>
    </xf>
    <xf numFmtId="49" fontId="51" fillId="0" borderId="52" xfId="288" applyNumberFormat="1" applyFont="1" applyBorder="1" applyAlignment="1">
      <alignment horizontal="center" vertical="center"/>
    </xf>
    <xf numFmtId="166" fontId="53" fillId="0" borderId="52" xfId="0" applyNumberFormat="1" applyFont="1" applyBorder="1" applyAlignment="1">
      <alignment horizontal="center" vertical="center" wrapText="1"/>
    </xf>
    <xf numFmtId="49" fontId="51" fillId="0" borderId="52" xfId="0" applyNumberFormat="1" applyFont="1" applyBorder="1" applyAlignment="1">
      <alignment horizontal="center" vertical="center" wrapText="1"/>
    </xf>
    <xf numFmtId="0" fontId="51" fillId="0" borderId="52" xfId="0" applyFont="1" applyBorder="1" applyAlignment="1">
      <alignment horizontal="left" vertical="center" wrapText="1"/>
    </xf>
    <xf numFmtId="174" fontId="51" fillId="0" borderId="56" xfId="288" applyNumberFormat="1" applyFont="1" applyBorder="1" applyAlignment="1">
      <alignment vertical="center" wrapText="1"/>
    </xf>
    <xf numFmtId="166" fontId="51" fillId="0" borderId="52" xfId="0" applyNumberFormat="1" applyFont="1" applyBorder="1" applyAlignment="1">
      <alignment horizontal="center" vertical="center" wrapText="1"/>
    </xf>
    <xf numFmtId="49" fontId="54" fillId="0" borderId="52" xfId="0" applyNumberFormat="1" applyFont="1" applyBorder="1" applyAlignment="1">
      <alignment horizontal="center" vertical="center"/>
    </xf>
    <xf numFmtId="174" fontId="51" fillId="0" borderId="52" xfId="288" applyNumberFormat="1" applyFont="1" applyBorder="1" applyAlignment="1">
      <alignment horizontal="center" vertical="center" wrapText="1"/>
    </xf>
    <xf numFmtId="173" fontId="50" fillId="77" borderId="53" xfId="0" applyNumberFormat="1" applyFont="1" applyFill="1" applyBorder="1" applyAlignment="1">
      <alignment horizontal="center" vertical="center" wrapText="1"/>
    </xf>
    <xf numFmtId="49" fontId="50" fillId="77" borderId="54" xfId="0" applyNumberFormat="1" applyFont="1" applyFill="1" applyBorder="1" applyAlignment="1">
      <alignment horizontal="center" vertical="center" wrapText="1"/>
    </xf>
    <xf numFmtId="173" fontId="50" fillId="77" borderId="55" xfId="0" applyNumberFormat="1" applyFont="1" applyFill="1" applyBorder="1" applyAlignment="1">
      <alignment horizontal="center" vertical="center" wrapText="1"/>
    </xf>
    <xf numFmtId="173" fontId="50" fillId="78" borderId="0" xfId="0" applyNumberFormat="1" applyFont="1" applyFill="1" applyAlignment="1">
      <alignment horizontal="center" vertical="center" wrapText="1"/>
    </xf>
    <xf numFmtId="0" fontId="51" fillId="0" borderId="52" xfId="0" applyFont="1" applyBorder="1" applyAlignment="1">
      <alignment horizontal="center" vertical="center"/>
    </xf>
    <xf numFmtId="173" fontId="91" fillId="77" borderId="53" xfId="0" applyNumberFormat="1" applyFont="1" applyFill="1" applyBorder="1" applyAlignment="1">
      <alignment horizontal="center" vertical="center" wrapText="1"/>
    </xf>
    <xf numFmtId="0" fontId="51" fillId="0" borderId="52" xfId="0" applyFont="1" applyBorder="1" applyAlignment="1">
      <alignment horizontal="center" vertical="center" wrapText="1"/>
    </xf>
    <xf numFmtId="174" fontId="51" fillId="0" borderId="57" xfId="288" applyNumberFormat="1" applyFont="1" applyBorder="1" applyAlignment="1">
      <alignment vertical="center" wrapText="1"/>
    </xf>
    <xf numFmtId="0" fontId="51" fillId="0" borderId="57" xfId="0" applyFont="1" applyBorder="1" applyAlignment="1">
      <alignment wrapText="1"/>
    </xf>
    <xf numFmtId="0" fontId="51" fillId="0" borderId="57" xfId="0" applyFont="1" applyBorder="1" applyAlignment="1">
      <alignment vertical="center" wrapText="1"/>
    </xf>
    <xf numFmtId="174" fontId="51" fillId="0" borderId="57" xfId="288" applyNumberFormat="1" applyFont="1" applyBorder="1" applyAlignment="1">
      <alignment horizontal="left" vertical="center" wrapText="1"/>
    </xf>
    <xf numFmtId="174" fontId="51" fillId="0" borderId="57" xfId="288" applyNumberFormat="1" applyFont="1" applyBorder="1" applyAlignment="1">
      <alignment horizontal="right" vertical="center" wrapText="1"/>
    </xf>
    <xf numFmtId="4" fontId="52" fillId="0" borderId="57" xfId="0" applyNumberFormat="1" applyFont="1" applyBorder="1" applyAlignment="1">
      <alignment horizontal="right" vertical="center"/>
    </xf>
    <xf numFmtId="166" fontId="51" fillId="0" borderId="57" xfId="0" applyNumberFormat="1" applyFont="1" applyBorder="1"/>
    <xf numFmtId="0" fontId="90" fillId="0" borderId="52" xfId="0" applyFont="1" applyBorder="1" applyAlignment="1">
      <alignment horizontal="center" vertical="center" textRotation="45" wrapText="1"/>
    </xf>
    <xf numFmtId="0" fontId="89" fillId="76" borderId="52" xfId="0" applyFont="1" applyFill="1" applyBorder="1" applyAlignment="1">
      <alignment horizontal="center" vertical="center" textRotation="45" wrapText="1"/>
    </xf>
    <xf numFmtId="0" fontId="53" fillId="0" borderId="52" xfId="0" applyFont="1" applyBorder="1" applyAlignment="1">
      <alignment horizontal="center" vertical="center"/>
    </xf>
    <xf numFmtId="0" fontId="88" fillId="79" borderId="52" xfId="0" applyFont="1" applyFill="1" applyBorder="1" applyAlignment="1">
      <alignment horizontal="center" vertical="center" textRotation="45" wrapText="1"/>
    </xf>
    <xf numFmtId="4" fontId="52" fillId="0" borderId="52" xfId="0" applyNumberFormat="1" applyFont="1" applyBorder="1" applyAlignment="1">
      <alignment horizontal="center" vertical="center"/>
    </xf>
    <xf numFmtId="0" fontId="51" fillId="0" borderId="52" xfId="0" applyFont="1" applyBorder="1" applyAlignment="1">
      <alignment horizontal="left"/>
    </xf>
    <xf numFmtId="2" fontId="51" fillId="0" borderId="52" xfId="0" applyNumberFormat="1" applyFont="1" applyBorder="1" applyAlignment="1">
      <alignment horizontal="center" vertical="center"/>
    </xf>
    <xf numFmtId="4" fontId="54" fillId="0" borderId="52" xfId="0" applyNumberFormat="1" applyFont="1" applyBorder="1" applyAlignment="1">
      <alignment horizontal="center" vertical="center"/>
    </xf>
    <xf numFmtId="0" fontId="51" fillId="0" borderId="0" xfId="0" applyFont="1" applyAlignment="1">
      <alignment horizontal="center"/>
    </xf>
    <xf numFmtId="49" fontId="51" fillId="0" borderId="52" xfId="0" applyNumberFormat="1" applyFont="1" applyBorder="1" applyAlignment="1">
      <alignment horizontal="center" vertical="center"/>
    </xf>
    <xf numFmtId="3" fontId="57" fillId="70" borderId="13" xfId="287" applyNumberFormat="1" applyFont="1" applyFill="1" applyBorder="1" applyAlignment="1">
      <alignment horizontal="center" vertical="center" wrapText="1"/>
    </xf>
    <xf numFmtId="0" fontId="68" fillId="69" borderId="28" xfId="0" applyFont="1" applyFill="1" applyBorder="1" applyAlignment="1">
      <alignment horizontal="center" vertical="center"/>
    </xf>
    <xf numFmtId="0" fontId="68" fillId="69" borderId="29" xfId="0" applyFont="1" applyFill="1" applyBorder="1" applyAlignment="1">
      <alignment horizontal="center" vertical="center"/>
    </xf>
    <xf numFmtId="0" fontId="68" fillId="69" borderId="30" xfId="0" applyFont="1" applyFill="1" applyBorder="1" applyAlignment="1">
      <alignment horizontal="center" vertical="center"/>
    </xf>
    <xf numFmtId="0" fontId="58" fillId="69" borderId="0" xfId="0" applyFont="1" applyFill="1" applyAlignment="1">
      <alignment horizontal="center" vertical="center"/>
    </xf>
    <xf numFmtId="0" fontId="59" fillId="69" borderId="0" xfId="0" applyFont="1" applyFill="1" applyAlignment="1">
      <alignment horizontal="left" vertical="center"/>
    </xf>
    <xf numFmtId="0" fontId="60" fillId="69" borderId="0" xfId="0" applyFont="1" applyFill="1" applyAlignment="1">
      <alignment horizontal="center" vertical="center"/>
    </xf>
    <xf numFmtId="0" fontId="58" fillId="69" borderId="0" xfId="0" applyFont="1" applyFill="1" applyAlignment="1">
      <alignment horizontal="left" vertical="center"/>
    </xf>
    <xf numFmtId="0" fontId="63" fillId="69" borderId="23" xfId="0" applyFont="1" applyFill="1" applyBorder="1" applyAlignment="1">
      <alignment horizontal="center" vertical="center"/>
    </xf>
    <xf numFmtId="0" fontId="66" fillId="69" borderId="25" xfId="0" applyFont="1" applyFill="1" applyBorder="1" applyAlignment="1">
      <alignment horizontal="center" vertical="center" wrapText="1"/>
    </xf>
    <xf numFmtId="0" fontId="87" fillId="69" borderId="0" xfId="0" applyFont="1" applyFill="1" applyAlignment="1">
      <alignment horizontal="center" vertical="center"/>
    </xf>
    <xf numFmtId="0" fontId="87" fillId="69" borderId="34" xfId="0" applyFont="1" applyFill="1" applyBorder="1" applyAlignment="1">
      <alignment horizontal="left" vertical="center" wrapText="1"/>
    </xf>
    <xf numFmtId="0" fontId="87" fillId="69" borderId="31" xfId="0" applyFont="1" applyFill="1" applyBorder="1" applyAlignment="1">
      <alignment horizontal="left" vertical="center" wrapText="1"/>
    </xf>
    <xf numFmtId="0" fontId="87" fillId="69" borderId="36" xfId="0" applyFont="1" applyFill="1" applyBorder="1" applyAlignment="1">
      <alignment horizontal="left" vertical="center" wrapText="1"/>
    </xf>
    <xf numFmtId="0" fontId="87" fillId="69" borderId="0" xfId="0" applyFont="1" applyFill="1" applyAlignment="1">
      <alignment horizontal="left" vertical="center" wrapText="1"/>
    </xf>
    <xf numFmtId="0" fontId="87" fillId="69" borderId="33" xfId="0" applyFont="1" applyFill="1" applyBorder="1" applyAlignment="1">
      <alignment horizontal="left" vertical="center" wrapText="1"/>
    </xf>
    <xf numFmtId="0" fontId="87" fillId="69" borderId="25" xfId="0" applyFont="1" applyFill="1" applyBorder="1" applyAlignment="1">
      <alignment horizontal="left" vertical="center" wrapText="1"/>
    </xf>
    <xf numFmtId="3" fontId="63" fillId="69" borderId="35" xfId="0" applyNumberFormat="1" applyFont="1" applyFill="1" applyBorder="1" applyAlignment="1">
      <alignment horizontal="right" vertical="center"/>
    </xf>
    <xf numFmtId="3" fontId="63" fillId="69" borderId="37" xfId="0" applyNumberFormat="1" applyFont="1" applyFill="1" applyBorder="1" applyAlignment="1">
      <alignment horizontal="right" vertical="center"/>
    </xf>
    <xf numFmtId="3" fontId="63" fillId="69" borderId="32" xfId="0" applyNumberFormat="1" applyFont="1" applyFill="1" applyBorder="1" applyAlignment="1">
      <alignment horizontal="right" vertical="center"/>
    </xf>
    <xf numFmtId="0" fontId="66" fillId="69" borderId="0" xfId="0" applyFont="1" applyFill="1" applyAlignment="1">
      <alignment horizontal="left" vertical="center"/>
    </xf>
    <xf numFmtId="0" fontId="66" fillId="69" borderId="0" xfId="0" applyFont="1" applyFill="1" applyAlignment="1">
      <alignment horizontal="center" vertical="center" wrapText="1"/>
    </xf>
    <xf numFmtId="0" fontId="63" fillId="69" borderId="38" xfId="0" applyFont="1" applyFill="1" applyBorder="1" applyAlignment="1">
      <alignment horizontal="center" vertical="center"/>
    </xf>
    <xf numFmtId="0" fontId="66" fillId="69" borderId="25" xfId="0" applyFont="1" applyFill="1" applyBorder="1" applyAlignment="1">
      <alignment horizontal="center" vertical="center"/>
    </xf>
    <xf numFmtId="0" fontId="66" fillId="69" borderId="32" xfId="0" applyFont="1" applyFill="1" applyBorder="1" applyAlignment="1">
      <alignment horizontal="center" vertical="center"/>
    </xf>
    <xf numFmtId="0" fontId="76" fillId="69" borderId="25" xfId="0" applyFont="1" applyFill="1" applyBorder="1" applyAlignment="1">
      <alignment horizontal="center" vertical="center"/>
    </xf>
    <xf numFmtId="0" fontId="76" fillId="69" borderId="32" xfId="0" applyFont="1" applyFill="1" applyBorder="1" applyAlignment="1">
      <alignment horizontal="center" vertical="center"/>
    </xf>
    <xf numFmtId="3" fontId="62" fillId="69" borderId="29" xfId="0" applyNumberFormat="1" applyFont="1" applyFill="1" applyBorder="1" applyAlignment="1">
      <alignment horizontal="right" vertical="center"/>
    </xf>
    <xf numFmtId="3" fontId="62" fillId="69" borderId="30" xfId="0" applyNumberFormat="1" applyFont="1" applyFill="1" applyBorder="1" applyAlignment="1">
      <alignment horizontal="right" vertical="center"/>
    </xf>
    <xf numFmtId="3" fontId="76" fillId="69" borderId="29" xfId="0" applyNumberFormat="1" applyFont="1" applyFill="1" applyBorder="1" applyAlignment="1">
      <alignment horizontal="right" vertical="center"/>
    </xf>
    <xf numFmtId="3" fontId="76" fillId="69" borderId="30" xfId="0" applyNumberFormat="1" applyFont="1" applyFill="1" applyBorder="1" applyAlignment="1">
      <alignment horizontal="right" vertical="center"/>
    </xf>
    <xf numFmtId="3" fontId="58" fillId="69" borderId="39" xfId="0" applyNumberFormat="1" applyFont="1" applyFill="1" applyBorder="1" applyAlignment="1">
      <alignment vertical="center"/>
    </xf>
    <xf numFmtId="3" fontId="58" fillId="69" borderId="40" xfId="0" applyNumberFormat="1" applyFont="1" applyFill="1" applyBorder="1" applyAlignment="1">
      <alignment vertical="center"/>
    </xf>
    <xf numFmtId="3" fontId="58" fillId="69" borderId="42" xfId="0" applyNumberFormat="1" applyFont="1" applyFill="1" applyBorder="1" applyAlignment="1">
      <alignment vertical="center"/>
    </xf>
    <xf numFmtId="3" fontId="58" fillId="69" borderId="43" xfId="0" applyNumberFormat="1" applyFont="1" applyFill="1" applyBorder="1" applyAlignment="1">
      <alignment vertical="center"/>
    </xf>
    <xf numFmtId="3" fontId="58" fillId="69" borderId="39" xfId="0" applyNumberFormat="1" applyFont="1" applyFill="1" applyBorder="1" applyAlignment="1">
      <alignment horizontal="right" vertical="center"/>
    </xf>
    <xf numFmtId="3" fontId="58" fillId="69" borderId="40" xfId="0" applyNumberFormat="1" applyFont="1" applyFill="1" applyBorder="1" applyAlignment="1">
      <alignment horizontal="right" vertical="center"/>
    </xf>
    <xf numFmtId="3" fontId="58" fillId="69" borderId="45" xfId="0" applyNumberFormat="1" applyFont="1" applyFill="1" applyBorder="1" applyAlignment="1">
      <alignment horizontal="right" vertical="center"/>
    </xf>
    <xf numFmtId="3" fontId="58" fillId="69" borderId="46" xfId="0" applyNumberFormat="1" applyFont="1" applyFill="1" applyBorder="1" applyAlignment="1">
      <alignment horizontal="right" vertical="center"/>
    </xf>
    <xf numFmtId="3" fontId="58" fillId="69" borderId="42" xfId="0" applyNumberFormat="1" applyFont="1" applyFill="1" applyBorder="1" applyAlignment="1">
      <alignment horizontal="right" vertical="center"/>
    </xf>
    <xf numFmtId="3" fontId="58" fillId="69" borderId="43" xfId="0" applyNumberFormat="1" applyFont="1" applyFill="1" applyBorder="1" applyAlignment="1">
      <alignment horizontal="right" vertical="center"/>
    </xf>
    <xf numFmtId="3" fontId="76" fillId="69" borderId="42" xfId="0" applyNumberFormat="1" applyFont="1" applyFill="1" applyBorder="1" applyAlignment="1">
      <alignment horizontal="right" vertical="center"/>
    </xf>
    <xf numFmtId="3" fontId="76" fillId="69" borderId="43" xfId="0" applyNumberFormat="1" applyFont="1" applyFill="1" applyBorder="1" applyAlignment="1">
      <alignment horizontal="right" vertical="center"/>
    </xf>
    <xf numFmtId="3" fontId="76" fillId="69" borderId="39" xfId="0" applyNumberFormat="1" applyFont="1" applyFill="1" applyBorder="1" applyAlignment="1">
      <alignment horizontal="right" vertical="center"/>
    </xf>
    <xf numFmtId="3" fontId="76" fillId="69" borderId="40" xfId="0" applyNumberFormat="1" applyFont="1" applyFill="1" applyBorder="1" applyAlignment="1">
      <alignment horizontal="right" vertical="center"/>
    </xf>
    <xf numFmtId="3" fontId="76" fillId="69" borderId="45" xfId="0" applyNumberFormat="1" applyFont="1" applyFill="1" applyBorder="1" applyAlignment="1">
      <alignment horizontal="right" vertical="center"/>
    </xf>
    <xf numFmtId="3" fontId="76" fillId="69" borderId="46" xfId="0" applyNumberFormat="1" applyFont="1" applyFill="1" applyBorder="1" applyAlignment="1">
      <alignment horizontal="right" vertical="center"/>
    </xf>
    <xf numFmtId="10" fontId="82" fillId="69" borderId="45" xfId="2" applyNumberFormat="1" applyFont="1" applyFill="1" applyBorder="1" applyAlignment="1">
      <alignment horizontal="right" vertical="center"/>
    </xf>
    <xf numFmtId="10" fontId="82" fillId="69" borderId="46" xfId="2" applyNumberFormat="1" applyFont="1" applyFill="1" applyBorder="1" applyAlignment="1">
      <alignment horizontal="right" vertical="center"/>
    </xf>
    <xf numFmtId="10" fontId="83" fillId="69" borderId="45" xfId="2" applyNumberFormat="1" applyFont="1" applyFill="1" applyBorder="1" applyAlignment="1">
      <alignment horizontal="right" vertical="center"/>
    </xf>
    <xf numFmtId="10" fontId="82" fillId="69" borderId="42" xfId="2" applyNumberFormat="1" applyFont="1" applyFill="1" applyBorder="1" applyAlignment="1">
      <alignment horizontal="right" vertical="center"/>
    </xf>
    <xf numFmtId="10" fontId="82" fillId="69" borderId="43" xfId="2" applyNumberFormat="1" applyFont="1" applyFill="1" applyBorder="1" applyAlignment="1">
      <alignment horizontal="right" vertical="center"/>
    </xf>
    <xf numFmtId="10" fontId="83" fillId="69" borderId="42" xfId="2" applyNumberFormat="1" applyFont="1" applyFill="1" applyBorder="1" applyAlignment="1">
      <alignment horizontal="right" vertical="center"/>
    </xf>
    <xf numFmtId="10" fontId="82" fillId="69" borderId="39" xfId="2" applyNumberFormat="1" applyFont="1" applyFill="1" applyBorder="1" applyAlignment="1">
      <alignment horizontal="right" vertical="center"/>
    </xf>
    <xf numFmtId="10" fontId="82" fillId="69" borderId="40" xfId="2" applyNumberFormat="1" applyFont="1" applyFill="1" applyBorder="1" applyAlignment="1">
      <alignment horizontal="right" vertical="center"/>
    </xf>
    <xf numFmtId="10" fontId="83" fillId="69" borderId="39" xfId="2" applyNumberFormat="1" applyFont="1" applyFill="1" applyBorder="1" applyAlignment="1">
      <alignment horizontal="right" vertical="center"/>
    </xf>
    <xf numFmtId="173" fontId="50" fillId="78" borderId="0" xfId="0" applyNumberFormat="1" applyFont="1" applyFill="1" applyAlignment="1">
      <alignment horizontal="center" vertical="center" wrapText="1"/>
    </xf>
    <xf numFmtId="0" fontId="92" fillId="77" borderId="0" xfId="0" applyFont="1" applyFill="1" applyAlignment="1">
      <alignment horizontal="center" vertical="center"/>
    </xf>
    <xf numFmtId="0" fontId="0" fillId="77" borderId="0" xfId="0" applyFill="1" applyAlignment="1">
      <alignment horizontal="center" vertical="center"/>
    </xf>
    <xf numFmtId="0" fontId="0" fillId="0" borderId="0" xfId="0" applyAlignment="1">
      <alignment horizontal="center" vertical="center"/>
    </xf>
    <xf numFmtId="0" fontId="53" fillId="0" borderId="0" xfId="0" applyFont="1" applyBorder="1" applyAlignment="1">
      <alignment horizontal="center" wrapText="1"/>
    </xf>
    <xf numFmtId="174" fontId="93" fillId="0" borderId="52" xfId="288" applyNumberFormat="1" applyFont="1" applyBorder="1" applyAlignment="1">
      <alignment vertical="center" wrapText="1"/>
    </xf>
    <xf numFmtId="174" fontId="93" fillId="0" borderId="52" xfId="288" applyNumberFormat="1" applyFont="1" applyBorder="1" applyAlignment="1">
      <alignment horizontal="center" vertical="center" wrapText="1"/>
    </xf>
    <xf numFmtId="0" fontId="93" fillId="0" borderId="52" xfId="0" applyFont="1" applyBorder="1" applyAlignment="1">
      <alignment horizontal="center" vertical="center"/>
    </xf>
    <xf numFmtId="49" fontId="93" fillId="0" borderId="52" xfId="288" applyNumberFormat="1" applyFont="1" applyBorder="1" applyAlignment="1">
      <alignment horizontal="center" vertical="center" wrapText="1"/>
    </xf>
    <xf numFmtId="4" fontId="94" fillId="0" borderId="52" xfId="0" applyNumberFormat="1" applyFont="1" applyBorder="1" applyAlignment="1">
      <alignment horizontal="center" vertical="center"/>
    </xf>
  </cellXfs>
  <cellStyles count="293">
    <cellStyle name="%" xfId="177" xr:uid="{00000000-0005-0000-0000-000000000000}"/>
    <cellStyle name="=C:\WINNT35\SYSTEM32\COMMAND.COM" xfId="178" xr:uid="{00000000-0005-0000-0000-000001000000}"/>
    <cellStyle name="0,0_x000d__x000a_NA_x000d__x000a_" xfId="179" xr:uid="{00000000-0005-0000-0000-000002000000}"/>
    <cellStyle name="20 % - Accent1" xfId="24" builtinId="30" customBuiltin="1"/>
    <cellStyle name="20 % - Accent1 10" xfId="138" xr:uid="{00000000-0005-0000-0000-000004000000}"/>
    <cellStyle name="20 % - Accent1 11" xfId="261" xr:uid="{00000000-0005-0000-0000-000005000000}"/>
    <cellStyle name="20 % - Accent1 12" xfId="274" xr:uid="{00000000-0005-0000-0000-000006000000}"/>
    <cellStyle name="20 % - Accent1 2" xfId="62" xr:uid="{00000000-0005-0000-0000-000007000000}"/>
    <cellStyle name="20 % - Accent1 3" xfId="69" xr:uid="{00000000-0005-0000-0000-000008000000}"/>
    <cellStyle name="20 % - Accent1 4" xfId="68" xr:uid="{00000000-0005-0000-0000-000009000000}"/>
    <cellStyle name="20 % - Accent1 5" xfId="72" xr:uid="{00000000-0005-0000-0000-00000A000000}"/>
    <cellStyle name="20 % - Accent1 6" xfId="86" xr:uid="{00000000-0005-0000-0000-00000B000000}"/>
    <cellStyle name="20 % - Accent1 7" xfId="100" xr:uid="{00000000-0005-0000-0000-00000C000000}"/>
    <cellStyle name="20 % - Accent1 8" xfId="113" xr:uid="{00000000-0005-0000-0000-00000D000000}"/>
    <cellStyle name="20 % - Accent1 9" xfId="126" xr:uid="{00000000-0005-0000-0000-00000E000000}"/>
    <cellStyle name="20 % - Accent2" xfId="28" builtinId="34" customBuiltin="1"/>
    <cellStyle name="20 % - Accent2 10" xfId="165" xr:uid="{00000000-0005-0000-0000-000010000000}"/>
    <cellStyle name="20 % - Accent2 11" xfId="263" xr:uid="{00000000-0005-0000-0000-000011000000}"/>
    <cellStyle name="20 % - Accent2 12" xfId="276" xr:uid="{00000000-0005-0000-0000-000012000000}"/>
    <cellStyle name="20 % - Accent2 2" xfId="66" xr:uid="{00000000-0005-0000-0000-000013000000}"/>
    <cellStyle name="20 % - Accent2 3" xfId="80" xr:uid="{00000000-0005-0000-0000-000014000000}"/>
    <cellStyle name="20 % - Accent2 4" xfId="94" xr:uid="{00000000-0005-0000-0000-000015000000}"/>
    <cellStyle name="20 % - Accent2 5" xfId="107" xr:uid="{00000000-0005-0000-0000-000016000000}"/>
    <cellStyle name="20 % - Accent2 6" xfId="120" xr:uid="{00000000-0005-0000-0000-000017000000}"/>
    <cellStyle name="20 % - Accent2 7" xfId="133" xr:uid="{00000000-0005-0000-0000-000018000000}"/>
    <cellStyle name="20 % - Accent2 8" xfId="145" xr:uid="{00000000-0005-0000-0000-000019000000}"/>
    <cellStyle name="20 % - Accent2 9" xfId="155" xr:uid="{00000000-0005-0000-0000-00001A000000}"/>
    <cellStyle name="20 % - Accent3" xfId="32" builtinId="38" customBuiltin="1"/>
    <cellStyle name="20 % - Accent3 10" xfId="139" xr:uid="{00000000-0005-0000-0000-00001C000000}"/>
    <cellStyle name="20 % - Accent3 11" xfId="265" xr:uid="{00000000-0005-0000-0000-00001D000000}"/>
    <cellStyle name="20 % - Accent3 12" xfId="278" xr:uid="{00000000-0005-0000-0000-00001E000000}"/>
    <cellStyle name="20 % - Accent3 2" xfId="70" xr:uid="{00000000-0005-0000-0000-00001F000000}"/>
    <cellStyle name="20 % - Accent3 3" xfId="64" xr:uid="{00000000-0005-0000-0000-000020000000}"/>
    <cellStyle name="20 % - Accent3 4" xfId="61" xr:uid="{00000000-0005-0000-0000-000021000000}"/>
    <cellStyle name="20 % - Accent3 5" xfId="73" xr:uid="{00000000-0005-0000-0000-000022000000}"/>
    <cellStyle name="20 % - Accent3 6" xfId="87" xr:uid="{00000000-0005-0000-0000-000023000000}"/>
    <cellStyle name="20 % - Accent3 7" xfId="101" xr:uid="{00000000-0005-0000-0000-000024000000}"/>
    <cellStyle name="20 % - Accent3 8" xfId="114" xr:uid="{00000000-0005-0000-0000-000025000000}"/>
    <cellStyle name="20 % - Accent3 9" xfId="127" xr:uid="{00000000-0005-0000-0000-000026000000}"/>
    <cellStyle name="20 % - Accent4" xfId="36" builtinId="42" customBuiltin="1"/>
    <cellStyle name="20 % - Accent4 10" xfId="169" xr:uid="{00000000-0005-0000-0000-000028000000}"/>
    <cellStyle name="20 % - Accent4 11" xfId="267" xr:uid="{00000000-0005-0000-0000-000029000000}"/>
    <cellStyle name="20 % - Accent4 12" xfId="280" xr:uid="{00000000-0005-0000-0000-00002A000000}"/>
    <cellStyle name="20 % - Accent4 2" xfId="74" xr:uid="{00000000-0005-0000-0000-00002B000000}"/>
    <cellStyle name="20 % - Accent4 3" xfId="88" xr:uid="{00000000-0005-0000-0000-00002C000000}"/>
    <cellStyle name="20 % - Accent4 4" xfId="102" xr:uid="{00000000-0005-0000-0000-00002D000000}"/>
    <cellStyle name="20 % - Accent4 5" xfId="115" xr:uid="{00000000-0005-0000-0000-00002E000000}"/>
    <cellStyle name="20 % - Accent4 6" xfId="128" xr:uid="{00000000-0005-0000-0000-00002F000000}"/>
    <cellStyle name="20 % - Accent4 7" xfId="140" xr:uid="{00000000-0005-0000-0000-000030000000}"/>
    <cellStyle name="20 % - Accent4 8" xfId="150" xr:uid="{00000000-0005-0000-0000-000031000000}"/>
    <cellStyle name="20 % - Accent4 9" xfId="160" xr:uid="{00000000-0005-0000-0000-000032000000}"/>
    <cellStyle name="20 % - Accent5" xfId="40" builtinId="46" customBuiltin="1"/>
    <cellStyle name="20 % - Accent5 10" xfId="171" xr:uid="{00000000-0005-0000-0000-000034000000}"/>
    <cellStyle name="20 % - Accent5 11" xfId="269" xr:uid="{00000000-0005-0000-0000-000035000000}"/>
    <cellStyle name="20 % - Accent5 12" xfId="282" xr:uid="{00000000-0005-0000-0000-000036000000}"/>
    <cellStyle name="20 % - Accent5 2" xfId="78" xr:uid="{00000000-0005-0000-0000-000037000000}"/>
    <cellStyle name="20 % - Accent5 3" xfId="92" xr:uid="{00000000-0005-0000-0000-000038000000}"/>
    <cellStyle name="20 % - Accent5 4" xfId="105" xr:uid="{00000000-0005-0000-0000-000039000000}"/>
    <cellStyle name="20 % - Accent5 5" xfId="118" xr:uid="{00000000-0005-0000-0000-00003A000000}"/>
    <cellStyle name="20 % - Accent5 6" xfId="131" xr:uid="{00000000-0005-0000-0000-00003B000000}"/>
    <cellStyle name="20 % - Accent5 7" xfId="143" xr:uid="{00000000-0005-0000-0000-00003C000000}"/>
    <cellStyle name="20 % - Accent5 8" xfId="153" xr:uid="{00000000-0005-0000-0000-00003D000000}"/>
    <cellStyle name="20 % - Accent5 9" xfId="163" xr:uid="{00000000-0005-0000-0000-00003E000000}"/>
    <cellStyle name="20 % - Accent6" xfId="44" builtinId="50" customBuiltin="1"/>
    <cellStyle name="20 % - Accent6 10" xfId="173" xr:uid="{00000000-0005-0000-0000-000040000000}"/>
    <cellStyle name="20 % - Accent6 11" xfId="271" xr:uid="{00000000-0005-0000-0000-000041000000}"/>
    <cellStyle name="20 % - Accent6 12" xfId="284" xr:uid="{00000000-0005-0000-0000-000042000000}"/>
    <cellStyle name="20 % - Accent6 2" xfId="82" xr:uid="{00000000-0005-0000-0000-000043000000}"/>
    <cellStyle name="20 % - Accent6 3" xfId="96" xr:uid="{00000000-0005-0000-0000-000044000000}"/>
    <cellStyle name="20 % - Accent6 4" xfId="109" xr:uid="{00000000-0005-0000-0000-000045000000}"/>
    <cellStyle name="20 % - Accent6 5" xfId="122" xr:uid="{00000000-0005-0000-0000-000046000000}"/>
    <cellStyle name="20 % - Accent6 6" xfId="134" xr:uid="{00000000-0005-0000-0000-000047000000}"/>
    <cellStyle name="20 % - Accent6 7" xfId="146" xr:uid="{00000000-0005-0000-0000-000048000000}"/>
    <cellStyle name="20 % - Accent6 8" xfId="156" xr:uid="{00000000-0005-0000-0000-000049000000}"/>
    <cellStyle name="20 % - Accent6 9" xfId="166" xr:uid="{00000000-0005-0000-0000-00004A000000}"/>
    <cellStyle name="40 % - Accent1" xfId="25" builtinId="31" customBuiltin="1"/>
    <cellStyle name="40 % - Accent1 10" xfId="158" xr:uid="{00000000-0005-0000-0000-00004C000000}"/>
    <cellStyle name="40 % - Accent1 11" xfId="262" xr:uid="{00000000-0005-0000-0000-00004D000000}"/>
    <cellStyle name="40 % - Accent1 12" xfId="275" xr:uid="{00000000-0005-0000-0000-00004E000000}"/>
    <cellStyle name="40 % - Accent1 2" xfId="63" xr:uid="{00000000-0005-0000-0000-00004F000000}"/>
    <cellStyle name="40 % - Accent1 3" xfId="65" xr:uid="{00000000-0005-0000-0000-000050000000}"/>
    <cellStyle name="40 % - Accent1 4" xfId="84" xr:uid="{00000000-0005-0000-0000-000051000000}"/>
    <cellStyle name="40 % - Accent1 5" xfId="98" xr:uid="{00000000-0005-0000-0000-000052000000}"/>
    <cellStyle name="40 % - Accent1 6" xfId="111" xr:uid="{00000000-0005-0000-0000-000053000000}"/>
    <cellStyle name="40 % - Accent1 7" xfId="124" xr:uid="{00000000-0005-0000-0000-000054000000}"/>
    <cellStyle name="40 % - Accent1 8" xfId="136" xr:uid="{00000000-0005-0000-0000-000055000000}"/>
    <cellStyle name="40 % - Accent1 9" xfId="148" xr:uid="{00000000-0005-0000-0000-000056000000}"/>
    <cellStyle name="40 % - Accent2" xfId="29" builtinId="35" customBuiltin="1"/>
    <cellStyle name="40 % - Accent2 10" xfId="162" xr:uid="{00000000-0005-0000-0000-000058000000}"/>
    <cellStyle name="40 % - Accent2 11" xfId="264" xr:uid="{00000000-0005-0000-0000-000059000000}"/>
    <cellStyle name="40 % - Accent2 12" xfId="277" xr:uid="{00000000-0005-0000-0000-00005A000000}"/>
    <cellStyle name="40 % - Accent2 2" xfId="67" xr:uid="{00000000-0005-0000-0000-00005B000000}"/>
    <cellStyle name="40 % - Accent2 3" xfId="76" xr:uid="{00000000-0005-0000-0000-00005C000000}"/>
    <cellStyle name="40 % - Accent2 4" xfId="90" xr:uid="{00000000-0005-0000-0000-00005D000000}"/>
    <cellStyle name="40 % - Accent2 5" xfId="104" xr:uid="{00000000-0005-0000-0000-00005E000000}"/>
    <cellStyle name="40 % - Accent2 6" xfId="117" xr:uid="{00000000-0005-0000-0000-00005F000000}"/>
    <cellStyle name="40 % - Accent2 7" xfId="130" xr:uid="{00000000-0005-0000-0000-000060000000}"/>
    <cellStyle name="40 % - Accent2 8" xfId="142" xr:uid="{00000000-0005-0000-0000-000061000000}"/>
    <cellStyle name="40 % - Accent2 9" xfId="152" xr:uid="{00000000-0005-0000-0000-000062000000}"/>
    <cellStyle name="40 % - Accent3" xfId="33" builtinId="39" customBuiltin="1"/>
    <cellStyle name="40 % - Accent3 10" xfId="168" xr:uid="{00000000-0005-0000-0000-000064000000}"/>
    <cellStyle name="40 % - Accent3 11" xfId="266" xr:uid="{00000000-0005-0000-0000-000065000000}"/>
    <cellStyle name="40 % - Accent3 12" xfId="279" xr:uid="{00000000-0005-0000-0000-000066000000}"/>
    <cellStyle name="40 % - Accent3 2" xfId="71" xr:uid="{00000000-0005-0000-0000-000067000000}"/>
    <cellStyle name="40 % - Accent3 3" xfId="85" xr:uid="{00000000-0005-0000-0000-000068000000}"/>
    <cellStyle name="40 % - Accent3 4" xfId="99" xr:uid="{00000000-0005-0000-0000-000069000000}"/>
    <cellStyle name="40 % - Accent3 5" xfId="112" xr:uid="{00000000-0005-0000-0000-00006A000000}"/>
    <cellStyle name="40 % - Accent3 6" xfId="125" xr:uid="{00000000-0005-0000-0000-00006B000000}"/>
    <cellStyle name="40 % - Accent3 7" xfId="137" xr:uid="{00000000-0005-0000-0000-00006C000000}"/>
    <cellStyle name="40 % - Accent3 8" xfId="149" xr:uid="{00000000-0005-0000-0000-00006D000000}"/>
    <cellStyle name="40 % - Accent3 9" xfId="159" xr:uid="{00000000-0005-0000-0000-00006E000000}"/>
    <cellStyle name="40 % - Accent4" xfId="37" builtinId="43" customBuiltin="1"/>
    <cellStyle name="40 % - Accent4 10" xfId="170" xr:uid="{00000000-0005-0000-0000-000070000000}"/>
    <cellStyle name="40 % - Accent4 11" xfId="268" xr:uid="{00000000-0005-0000-0000-000071000000}"/>
    <cellStyle name="40 % - Accent4 12" xfId="281" xr:uid="{00000000-0005-0000-0000-000072000000}"/>
    <cellStyle name="40 % - Accent4 2" xfId="75" xr:uid="{00000000-0005-0000-0000-000073000000}"/>
    <cellStyle name="40 % - Accent4 3" xfId="89" xr:uid="{00000000-0005-0000-0000-000074000000}"/>
    <cellStyle name="40 % - Accent4 4" xfId="103" xr:uid="{00000000-0005-0000-0000-000075000000}"/>
    <cellStyle name="40 % - Accent4 5" xfId="116" xr:uid="{00000000-0005-0000-0000-000076000000}"/>
    <cellStyle name="40 % - Accent4 6" xfId="129" xr:uid="{00000000-0005-0000-0000-000077000000}"/>
    <cellStyle name="40 % - Accent4 7" xfId="141" xr:uid="{00000000-0005-0000-0000-000078000000}"/>
    <cellStyle name="40 % - Accent4 8" xfId="151" xr:uid="{00000000-0005-0000-0000-000079000000}"/>
    <cellStyle name="40 % - Accent4 9" xfId="161" xr:uid="{00000000-0005-0000-0000-00007A000000}"/>
    <cellStyle name="40 % - Accent5" xfId="41" builtinId="47" customBuiltin="1"/>
    <cellStyle name="40 % - Accent5 10" xfId="172" xr:uid="{00000000-0005-0000-0000-00007C000000}"/>
    <cellStyle name="40 % - Accent5 11" xfId="270" xr:uid="{00000000-0005-0000-0000-00007D000000}"/>
    <cellStyle name="40 % - Accent5 12" xfId="283" xr:uid="{00000000-0005-0000-0000-00007E000000}"/>
    <cellStyle name="40 % - Accent5 2" xfId="79" xr:uid="{00000000-0005-0000-0000-00007F000000}"/>
    <cellStyle name="40 % - Accent5 3" xfId="93" xr:uid="{00000000-0005-0000-0000-000080000000}"/>
    <cellStyle name="40 % - Accent5 4" xfId="106" xr:uid="{00000000-0005-0000-0000-000081000000}"/>
    <cellStyle name="40 % - Accent5 5" xfId="119" xr:uid="{00000000-0005-0000-0000-000082000000}"/>
    <cellStyle name="40 % - Accent5 6" xfId="132" xr:uid="{00000000-0005-0000-0000-000083000000}"/>
    <cellStyle name="40 % - Accent5 7" xfId="144" xr:uid="{00000000-0005-0000-0000-000084000000}"/>
    <cellStyle name="40 % - Accent5 8" xfId="154" xr:uid="{00000000-0005-0000-0000-000085000000}"/>
    <cellStyle name="40 % - Accent5 9" xfId="164" xr:uid="{00000000-0005-0000-0000-000086000000}"/>
    <cellStyle name="40 % - Accent6" xfId="45" builtinId="51" customBuiltin="1"/>
    <cellStyle name="40 % - Accent6 10" xfId="174" xr:uid="{00000000-0005-0000-0000-000088000000}"/>
    <cellStyle name="40 % - Accent6 11" xfId="272" xr:uid="{00000000-0005-0000-0000-000089000000}"/>
    <cellStyle name="40 % - Accent6 12" xfId="285" xr:uid="{00000000-0005-0000-0000-00008A000000}"/>
    <cellStyle name="40 % - Accent6 2" xfId="83" xr:uid="{00000000-0005-0000-0000-00008B000000}"/>
    <cellStyle name="40 % - Accent6 3" xfId="97" xr:uid="{00000000-0005-0000-0000-00008C000000}"/>
    <cellStyle name="40 % - Accent6 4" xfId="110" xr:uid="{00000000-0005-0000-0000-00008D000000}"/>
    <cellStyle name="40 % - Accent6 5" xfId="123" xr:uid="{00000000-0005-0000-0000-00008E000000}"/>
    <cellStyle name="40 % - Accent6 6" xfId="135" xr:uid="{00000000-0005-0000-0000-00008F000000}"/>
    <cellStyle name="40 % - Accent6 7" xfId="147" xr:uid="{00000000-0005-0000-0000-000090000000}"/>
    <cellStyle name="40 % - Accent6 8" xfId="157" xr:uid="{00000000-0005-0000-0000-000091000000}"/>
    <cellStyle name="40 % - Accent6 9" xfId="167" xr:uid="{00000000-0005-0000-0000-000092000000}"/>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1 - 20%" xfId="180" xr:uid="{00000000-0005-0000-0000-00009A000000}"/>
    <cellStyle name="Accent1 - 40%" xfId="181" xr:uid="{00000000-0005-0000-0000-00009B000000}"/>
    <cellStyle name="Accent1 - 60%" xfId="182" xr:uid="{00000000-0005-0000-0000-00009C000000}"/>
    <cellStyle name="Accent2" xfId="27" builtinId="33" customBuiltin="1"/>
    <cellStyle name="Accent2 - 20%" xfId="183" xr:uid="{00000000-0005-0000-0000-00009E000000}"/>
    <cellStyle name="Accent2 - 40%" xfId="184" xr:uid="{00000000-0005-0000-0000-00009F000000}"/>
    <cellStyle name="Accent2 - 60%" xfId="185" xr:uid="{00000000-0005-0000-0000-0000A0000000}"/>
    <cellStyle name="Accent3" xfId="31" builtinId="37" customBuiltin="1"/>
    <cellStyle name="Accent3 - 20%" xfId="186" xr:uid="{00000000-0005-0000-0000-0000A2000000}"/>
    <cellStyle name="Accent3 - 40%" xfId="187" xr:uid="{00000000-0005-0000-0000-0000A3000000}"/>
    <cellStyle name="Accent3 - 60%" xfId="188" xr:uid="{00000000-0005-0000-0000-0000A4000000}"/>
    <cellStyle name="Accent4" xfId="35" builtinId="41" customBuiltin="1"/>
    <cellStyle name="Accent4 - 20%" xfId="189" xr:uid="{00000000-0005-0000-0000-0000A6000000}"/>
    <cellStyle name="Accent4 - 40%" xfId="190" xr:uid="{00000000-0005-0000-0000-0000A7000000}"/>
    <cellStyle name="Accent4 - 60%" xfId="191" xr:uid="{00000000-0005-0000-0000-0000A8000000}"/>
    <cellStyle name="Accent5" xfId="39" builtinId="45" customBuiltin="1"/>
    <cellStyle name="Accent5 - 20%" xfId="192" xr:uid="{00000000-0005-0000-0000-0000AA000000}"/>
    <cellStyle name="Accent5 - 40%" xfId="193" xr:uid="{00000000-0005-0000-0000-0000AB000000}"/>
    <cellStyle name="Accent5 - 60%" xfId="194" xr:uid="{00000000-0005-0000-0000-0000AC000000}"/>
    <cellStyle name="Accent6" xfId="43" builtinId="49" customBuiltin="1"/>
    <cellStyle name="Accent6 - 20%" xfId="195" xr:uid="{00000000-0005-0000-0000-0000AE000000}"/>
    <cellStyle name="Accent6 - 40%" xfId="196" xr:uid="{00000000-0005-0000-0000-0000AF000000}"/>
    <cellStyle name="Accent6 - 60%" xfId="197" xr:uid="{00000000-0005-0000-0000-0000B0000000}"/>
    <cellStyle name="Avertissement" xfId="20" builtinId="11" customBuiltin="1"/>
    <cellStyle name="Bad" xfId="198" xr:uid="{00000000-0005-0000-0000-0000B2000000}"/>
    <cellStyle name="Calcul" xfId="17" builtinId="22" customBuiltin="1"/>
    <cellStyle name="Calculation" xfId="199" xr:uid="{00000000-0005-0000-0000-0000B4000000}"/>
    <cellStyle name="Cellule liée" xfId="18" builtinId="24" customBuiltin="1"/>
    <cellStyle name="Check Cell" xfId="200" xr:uid="{00000000-0005-0000-0000-0000B6000000}"/>
    <cellStyle name="Comma 3" xfId="201" xr:uid="{00000000-0005-0000-0000-0000B7000000}"/>
    <cellStyle name="Commentaire 10" xfId="95" xr:uid="{00000000-0005-0000-0000-0000B8000000}"/>
    <cellStyle name="Commentaire 11" xfId="108" xr:uid="{00000000-0005-0000-0000-0000B9000000}"/>
    <cellStyle name="Commentaire 12" xfId="121" xr:uid="{00000000-0005-0000-0000-0000BA000000}"/>
    <cellStyle name="Commentaire 13" xfId="260" xr:uid="{00000000-0005-0000-0000-0000BB000000}"/>
    <cellStyle name="Commentaire 14" xfId="273" xr:uid="{00000000-0005-0000-0000-0000BC000000}"/>
    <cellStyle name="Commentaire 2" xfId="48" xr:uid="{00000000-0005-0000-0000-0000BD000000}"/>
    <cellStyle name="Commentaire 3" xfId="47" xr:uid="{00000000-0005-0000-0000-0000BE000000}"/>
    <cellStyle name="Commentaire 4" xfId="58" xr:uid="{00000000-0005-0000-0000-0000BF000000}"/>
    <cellStyle name="Commentaire 5" xfId="57" xr:uid="{00000000-0005-0000-0000-0000C0000000}"/>
    <cellStyle name="Commentaire 6" xfId="54" xr:uid="{00000000-0005-0000-0000-0000C1000000}"/>
    <cellStyle name="Commentaire 7" xfId="52" xr:uid="{00000000-0005-0000-0000-0000C2000000}"/>
    <cellStyle name="Commentaire 8" xfId="59" xr:uid="{00000000-0005-0000-0000-0000C3000000}"/>
    <cellStyle name="Commentaire 9" xfId="81" xr:uid="{00000000-0005-0000-0000-0000C4000000}"/>
    <cellStyle name="Emphasis 1" xfId="202" xr:uid="{00000000-0005-0000-0000-0000C5000000}"/>
    <cellStyle name="Emphasis 2" xfId="203" xr:uid="{00000000-0005-0000-0000-0000C6000000}"/>
    <cellStyle name="Emphasis 3" xfId="204" xr:uid="{00000000-0005-0000-0000-0000C7000000}"/>
    <cellStyle name="Entrée" xfId="15" builtinId="20" customBuiltin="1"/>
    <cellStyle name="Euro" xfId="1" xr:uid="{00000000-0005-0000-0000-0000C9000000}"/>
    <cellStyle name="Euro 2" xfId="5" xr:uid="{00000000-0005-0000-0000-0000CA000000}"/>
    <cellStyle name="EYHeader1" xfId="205" xr:uid="{00000000-0005-0000-0000-0000CB000000}"/>
    <cellStyle name="Good" xfId="206" xr:uid="{00000000-0005-0000-0000-0000CC000000}"/>
    <cellStyle name="Heading 1" xfId="207" xr:uid="{00000000-0005-0000-0000-0000CD000000}"/>
    <cellStyle name="Heading 2" xfId="208" xr:uid="{00000000-0005-0000-0000-0000CE000000}"/>
    <cellStyle name="Heading 3" xfId="209" xr:uid="{00000000-0005-0000-0000-0000CF000000}"/>
    <cellStyle name="Heading 4" xfId="210" xr:uid="{00000000-0005-0000-0000-0000D0000000}"/>
    <cellStyle name="Input" xfId="211" xr:uid="{00000000-0005-0000-0000-0000D1000000}"/>
    <cellStyle name="Insatisfaisant" xfId="13" builtinId="27" customBuiltin="1"/>
    <cellStyle name="Linked Cell" xfId="212" xr:uid="{00000000-0005-0000-0000-0000D3000000}"/>
    <cellStyle name="Milliers 2" xfId="6" xr:uid="{00000000-0005-0000-0000-0000D4000000}"/>
    <cellStyle name="Milliers 3" xfId="290" xr:uid="{00000000-0005-0000-0000-0000D5000000}"/>
    <cellStyle name="Monétaire" xfId="288" builtinId="4"/>
    <cellStyle name="Monétaire 2" xfId="4" xr:uid="{00000000-0005-0000-0000-0000D7000000}"/>
    <cellStyle name="Monétaire 3" xfId="289" xr:uid="{00000000-0005-0000-0000-0000D8000000}"/>
    <cellStyle name="Monétaire 4" xfId="292" xr:uid="{00000000-0005-0000-0000-0000D9000000}"/>
    <cellStyle name="Neutral" xfId="213" xr:uid="{00000000-0005-0000-0000-0000DA000000}"/>
    <cellStyle name="Neutre" xfId="14" builtinId="28" customBuiltin="1"/>
    <cellStyle name="Normal" xfId="0" builtinId="0"/>
    <cellStyle name="Normal 10" xfId="77" xr:uid="{00000000-0005-0000-0000-0000DD000000}"/>
    <cellStyle name="Normal 11" xfId="91" xr:uid="{00000000-0005-0000-0000-0000DE000000}"/>
    <cellStyle name="Normal 12" xfId="175" xr:uid="{00000000-0005-0000-0000-0000DF000000}"/>
    <cellStyle name="Normal 13" xfId="287" xr:uid="{00000000-0005-0000-0000-0000E0000000}"/>
    <cellStyle name="Normal 14" xfId="286" xr:uid="{00000000-0005-0000-0000-0000E1000000}"/>
    <cellStyle name="Normal 15" xfId="291" xr:uid="{00000000-0005-0000-0000-0000E2000000}"/>
    <cellStyle name="Normal 2" xfId="3" xr:uid="{00000000-0005-0000-0000-0000E3000000}"/>
    <cellStyle name="Normal 3" xfId="49" xr:uid="{00000000-0005-0000-0000-0000E4000000}"/>
    <cellStyle name="Normal 4" xfId="56" xr:uid="{00000000-0005-0000-0000-0000E5000000}"/>
    <cellStyle name="Normal 5" xfId="55" xr:uid="{00000000-0005-0000-0000-0000E6000000}"/>
    <cellStyle name="Normal 6" xfId="53" xr:uid="{00000000-0005-0000-0000-0000E7000000}"/>
    <cellStyle name="Normal 7" xfId="51" xr:uid="{00000000-0005-0000-0000-0000E8000000}"/>
    <cellStyle name="Normal 8" xfId="50" xr:uid="{00000000-0005-0000-0000-0000E9000000}"/>
    <cellStyle name="Normal 9" xfId="60" xr:uid="{00000000-0005-0000-0000-0000EA000000}"/>
    <cellStyle name="Note" xfId="214" xr:uid="{00000000-0005-0000-0000-0000EB000000}"/>
    <cellStyle name="Output" xfId="215" xr:uid="{00000000-0005-0000-0000-0000EC000000}"/>
    <cellStyle name="Pourcentage" xfId="2" builtinId="5"/>
    <cellStyle name="Pourcentage 2" xfId="176" xr:uid="{00000000-0005-0000-0000-0000EE000000}"/>
    <cellStyle name="SAPBEXaggData" xfId="216" xr:uid="{00000000-0005-0000-0000-0000EF000000}"/>
    <cellStyle name="SAPBEXaggDataEmph" xfId="217" xr:uid="{00000000-0005-0000-0000-0000F0000000}"/>
    <cellStyle name="SAPBEXaggItem" xfId="218" xr:uid="{00000000-0005-0000-0000-0000F1000000}"/>
    <cellStyle name="SAPBEXaggItemX" xfId="219" xr:uid="{00000000-0005-0000-0000-0000F2000000}"/>
    <cellStyle name="SAPBEXchaText" xfId="220" xr:uid="{00000000-0005-0000-0000-0000F3000000}"/>
    <cellStyle name="SAPBEXexcBad7" xfId="221" xr:uid="{00000000-0005-0000-0000-0000F4000000}"/>
    <cellStyle name="SAPBEXexcBad8" xfId="222" xr:uid="{00000000-0005-0000-0000-0000F5000000}"/>
    <cellStyle name="SAPBEXexcBad9" xfId="223" xr:uid="{00000000-0005-0000-0000-0000F6000000}"/>
    <cellStyle name="SAPBEXexcCritical4" xfId="224" xr:uid="{00000000-0005-0000-0000-0000F7000000}"/>
    <cellStyle name="SAPBEXexcCritical5" xfId="225" xr:uid="{00000000-0005-0000-0000-0000F8000000}"/>
    <cellStyle name="SAPBEXexcCritical6" xfId="226" xr:uid="{00000000-0005-0000-0000-0000F9000000}"/>
    <cellStyle name="SAPBEXexcGood1" xfId="227" xr:uid="{00000000-0005-0000-0000-0000FA000000}"/>
    <cellStyle name="SAPBEXexcGood2" xfId="228" xr:uid="{00000000-0005-0000-0000-0000FB000000}"/>
    <cellStyle name="SAPBEXexcGood3" xfId="229" xr:uid="{00000000-0005-0000-0000-0000FC000000}"/>
    <cellStyle name="SAPBEXfilterDrill" xfId="230" xr:uid="{00000000-0005-0000-0000-0000FD000000}"/>
    <cellStyle name="SAPBEXfilterItem" xfId="231" xr:uid="{00000000-0005-0000-0000-0000FE000000}"/>
    <cellStyle name="SAPBEXfilterText" xfId="232" xr:uid="{00000000-0005-0000-0000-0000FF000000}"/>
    <cellStyle name="SAPBEXformats" xfId="233" xr:uid="{00000000-0005-0000-0000-000000010000}"/>
    <cellStyle name="SAPBEXheaderItem" xfId="234" xr:uid="{00000000-0005-0000-0000-000001010000}"/>
    <cellStyle name="SAPBEXheaderText" xfId="235" xr:uid="{00000000-0005-0000-0000-000002010000}"/>
    <cellStyle name="SAPBEXHLevel0" xfId="236" xr:uid="{00000000-0005-0000-0000-000003010000}"/>
    <cellStyle name="SAPBEXHLevel0X" xfId="237" xr:uid="{00000000-0005-0000-0000-000004010000}"/>
    <cellStyle name="SAPBEXHLevel1" xfId="238" xr:uid="{00000000-0005-0000-0000-000005010000}"/>
    <cellStyle name="SAPBEXHLevel1X" xfId="239" xr:uid="{00000000-0005-0000-0000-000006010000}"/>
    <cellStyle name="SAPBEXHLevel2" xfId="240" xr:uid="{00000000-0005-0000-0000-000007010000}"/>
    <cellStyle name="SAPBEXHLevel2X" xfId="241" xr:uid="{00000000-0005-0000-0000-000008010000}"/>
    <cellStyle name="SAPBEXHLevel3" xfId="242" xr:uid="{00000000-0005-0000-0000-000009010000}"/>
    <cellStyle name="SAPBEXHLevel3X" xfId="243" xr:uid="{00000000-0005-0000-0000-00000A010000}"/>
    <cellStyle name="SAPBEXinputData" xfId="244" xr:uid="{00000000-0005-0000-0000-00000B010000}"/>
    <cellStyle name="SAPBEXresData" xfId="245" xr:uid="{00000000-0005-0000-0000-00000C010000}"/>
    <cellStyle name="SAPBEXresDataEmph" xfId="246" xr:uid="{00000000-0005-0000-0000-00000D010000}"/>
    <cellStyle name="SAPBEXresItem" xfId="247" xr:uid="{00000000-0005-0000-0000-00000E010000}"/>
    <cellStyle name="SAPBEXresItemX" xfId="248" xr:uid="{00000000-0005-0000-0000-00000F010000}"/>
    <cellStyle name="SAPBEXstdData" xfId="249" xr:uid="{00000000-0005-0000-0000-000010010000}"/>
    <cellStyle name="SAPBEXstdDataEmph" xfId="250" xr:uid="{00000000-0005-0000-0000-000011010000}"/>
    <cellStyle name="SAPBEXstdItem" xfId="251" xr:uid="{00000000-0005-0000-0000-000012010000}"/>
    <cellStyle name="SAPBEXstdItemX" xfId="252" xr:uid="{00000000-0005-0000-0000-000013010000}"/>
    <cellStyle name="SAPBEXtitle" xfId="253" xr:uid="{00000000-0005-0000-0000-000014010000}"/>
    <cellStyle name="SAPBEXundefined" xfId="254" xr:uid="{00000000-0005-0000-0000-000015010000}"/>
    <cellStyle name="Satisfaisant" xfId="12" builtinId="26" customBuiltin="1"/>
    <cellStyle name="Sheet Title" xfId="255" xr:uid="{00000000-0005-0000-0000-000017010000}"/>
    <cellStyle name="Sortie" xfId="16" builtinId="21" customBuiltin="1"/>
    <cellStyle name="Style 1" xfId="256" xr:uid="{00000000-0005-0000-0000-000019010000}"/>
    <cellStyle name="T3" xfId="257" xr:uid="{00000000-0005-0000-0000-00001A010000}"/>
    <cellStyle name="T3 2" xfId="258" xr:uid="{00000000-0005-0000-0000-00001B010000}"/>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 name="Warning Text" xfId="259" xr:uid="{00000000-0005-0000-0000-000024010000}"/>
  </cellStyles>
  <dxfs count="10">
    <dxf>
      <font>
        <strike/>
        <color rgb="FFC00000"/>
      </font>
    </dxf>
    <dxf>
      <font>
        <strike/>
        <color rgb="FFC00000"/>
      </font>
    </dxf>
    <dxf>
      <font>
        <strike/>
        <color rgb="FFC00000"/>
      </font>
    </dxf>
    <dxf>
      <font>
        <strike/>
        <color rgb="FFC00000"/>
      </font>
    </dxf>
    <dxf>
      <font>
        <condense val="0"/>
        <extend val="0"/>
        <color indexed="9"/>
      </font>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FFD44B"/>
      <color rgb="FFFF3B3B"/>
      <color rgb="FF99CC00"/>
      <color rgb="FFFF3333"/>
      <color rgb="FFFF6565"/>
      <color rgb="FFFF9900"/>
      <color rgb="FFFF9933"/>
      <color rgb="FF333399"/>
      <color rgb="FFEAEAEA"/>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CHIFFRE D'AFFAIRES</a:t>
            </a:r>
          </a:p>
        </c:rich>
      </c:tx>
      <c:layout>
        <c:manualLayout>
          <c:xMode val="edge"/>
          <c:yMode val="edge"/>
          <c:x val="0.40418155047692123"/>
          <c:y val="3.7162162162162192E-2"/>
        </c:manualLayout>
      </c:layout>
      <c:overlay val="0"/>
      <c:spPr>
        <a:noFill/>
        <a:ln w="25400">
          <a:noFill/>
        </a:ln>
      </c:spPr>
    </c:title>
    <c:autoTitleDeleted val="0"/>
    <c:plotArea>
      <c:layout>
        <c:manualLayout>
          <c:layoutTarget val="inner"/>
          <c:xMode val="edge"/>
          <c:yMode val="edge"/>
          <c:x val="0.10975619092663981"/>
          <c:y val="0.14527027027027026"/>
          <c:w val="0.8484327774805176"/>
          <c:h val="0.69256756756756133"/>
        </c:manualLayout>
      </c:layout>
      <c:barChart>
        <c:barDir val="col"/>
        <c:grouping val="clustered"/>
        <c:varyColors val="0"/>
        <c:ser>
          <c:idx val="0"/>
          <c:order val="0"/>
          <c:tx>
            <c:v>Chiffre d'Affaires (€)</c:v>
          </c:tx>
          <c:spPr>
            <a:solidFill>
              <a:srgbClr val="CCCCFF"/>
            </a:solidFill>
            <a:ln w="25400">
              <a:solidFill>
                <a:srgbClr val="666699"/>
              </a:solidFill>
              <a:prstDash val="solid"/>
            </a:ln>
          </c:spPr>
          <c:invertIfNegative val="0"/>
          <c:cat>
            <c:numLit>
              <c:formatCode>General</c:formatCode>
              <c:ptCount val="21"/>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pt idx="17">
                <c:v>45658</c:v>
              </c:pt>
              <c:pt idx="18">
                <c:v>46023</c:v>
              </c:pt>
              <c:pt idx="19">
                <c:v>46388</c:v>
              </c:pt>
              <c:pt idx="20">
                <c:v>46753</c:v>
              </c:pt>
            </c:numLit>
          </c:cat>
          <c:val>
            <c:numLit>
              <c:formatCode>General</c:formatCode>
              <c:ptCount val="21"/>
              <c:pt idx="0">
                <c:v>0</c:v>
              </c:pt>
              <c:pt idx="1">
                <c:v>0</c:v>
              </c:pt>
              <c:pt idx="2">
                <c:v>0</c:v>
              </c:pt>
              <c:pt idx="3">
                <c:v>3277475.3006346347</c:v>
              </c:pt>
              <c:pt idx="4">
                <c:v>2567236.8214230668</c:v>
              </c:pt>
              <c:pt idx="5">
                <c:v>3491244.2876126086</c:v>
              </c:pt>
              <c:pt idx="6">
                <c:v>4582931.3055036478</c:v>
              </c:pt>
              <c:pt idx="7">
                <c:v>3473462.3597463467</c:v>
              </c:pt>
              <c:pt idx="8">
                <c:v>1984125.3467091098</c:v>
              </c:pt>
              <c:pt idx="9">
                <c:v>1529078.7853842862</c:v>
              </c:pt>
              <c:pt idx="10">
                <c:v>1529078.7853842862</c:v>
              </c:pt>
              <c:pt idx="11">
                <c:v>0</c:v>
              </c:pt>
              <c:pt idx="12">
                <c:v>0</c:v>
              </c:pt>
              <c:pt idx="13">
                <c:v>0</c:v>
              </c:pt>
              <c:pt idx="14">
                <c:v>0</c:v>
              </c:pt>
              <c:pt idx="15">
                <c:v>0</c:v>
              </c:pt>
              <c:pt idx="16">
                <c:v>0</c:v>
              </c:pt>
              <c:pt idx="17">
                <c:v>0</c:v>
              </c:pt>
              <c:pt idx="18">
                <c:v>0</c:v>
              </c:pt>
              <c:pt idx="19">
                <c:v>0</c:v>
              </c:pt>
              <c:pt idx="20">
                <c:v>0</c:v>
              </c:pt>
            </c:numLit>
          </c:val>
          <c:extLst>
            <c:ext xmlns:c16="http://schemas.microsoft.com/office/drawing/2014/chart" uri="{C3380CC4-5D6E-409C-BE32-E72D297353CC}">
              <c16:uniqueId val="{00000000-9553-4EDE-9EC7-7CA7FDD9B0B9}"/>
            </c:ext>
          </c:extLst>
        </c:ser>
        <c:dLbls>
          <c:showLegendKey val="0"/>
          <c:showVal val="0"/>
          <c:showCatName val="0"/>
          <c:showSerName val="0"/>
          <c:showPercent val="0"/>
          <c:showBubbleSize val="0"/>
        </c:dLbls>
        <c:gapWidth val="20"/>
        <c:axId val="302783112"/>
        <c:axId val="302783504"/>
      </c:barChart>
      <c:catAx>
        <c:axId val="302783112"/>
        <c:scaling>
          <c:orientation val="minMax"/>
        </c:scaling>
        <c:delete val="0"/>
        <c:axPos val="b"/>
        <c:numFmt formatCode="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302783504"/>
        <c:crosses val="autoZero"/>
        <c:auto val="1"/>
        <c:lblAlgn val="ctr"/>
        <c:lblOffset val="100"/>
        <c:tickMarkSkip val="1"/>
        <c:noMultiLvlLbl val="0"/>
      </c:catAx>
      <c:valAx>
        <c:axId val="302783504"/>
        <c:scaling>
          <c:orientation val="minMax"/>
        </c:scaling>
        <c:delete val="0"/>
        <c:axPos val="l"/>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02783112"/>
        <c:crosses val="autoZero"/>
        <c:crossBetween val="between"/>
      </c:valAx>
      <c:spPr>
        <a:noFill/>
        <a:ln w="25400">
          <a:noFill/>
        </a:ln>
      </c:spPr>
    </c:plotArea>
    <c:plotVisOnly val="1"/>
    <c:dispBlanksAs val="gap"/>
    <c:showDLblsOverMax val="0"/>
  </c:chart>
  <c:spPr>
    <a:solidFill>
      <a:srgbClr val="FFFFFF"/>
    </a:solidFill>
    <a:ln w="3175">
      <a:solidFill>
        <a:srgbClr val="C0C0C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11" footer="0.492125984500003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MARGE BRUTE</a:t>
            </a:r>
          </a:p>
        </c:rich>
      </c:tx>
      <c:layout>
        <c:manualLayout>
          <c:xMode val="edge"/>
          <c:yMode val="edge"/>
          <c:x val="0.43127219922252391"/>
          <c:y val="3.7162162162162192E-2"/>
        </c:manualLayout>
      </c:layout>
      <c:overlay val="0"/>
      <c:spPr>
        <a:noFill/>
        <a:ln w="25400">
          <a:noFill/>
        </a:ln>
      </c:spPr>
    </c:title>
    <c:autoTitleDeleted val="0"/>
    <c:plotArea>
      <c:layout>
        <c:manualLayout>
          <c:layoutTarget val="inner"/>
          <c:xMode val="edge"/>
          <c:yMode val="edge"/>
          <c:x val="0.10824760431366166"/>
          <c:y val="0.14527027027027026"/>
          <c:w val="0.86769905045079854"/>
          <c:h val="0.77364864864866256"/>
        </c:manualLayout>
      </c:layout>
      <c:barChart>
        <c:barDir val="col"/>
        <c:grouping val="clustered"/>
        <c:varyColors val="0"/>
        <c:ser>
          <c:idx val="0"/>
          <c:order val="0"/>
          <c:tx>
            <c:v>Marge Brute (€)</c:v>
          </c:tx>
          <c:spPr>
            <a:solidFill>
              <a:srgbClr val="CCCCFF"/>
            </a:solidFill>
            <a:ln w="25400">
              <a:solidFill>
                <a:srgbClr val="666699"/>
              </a:solidFill>
              <a:prstDash val="solid"/>
            </a:ln>
          </c:spPr>
          <c:invertIfNegative val="0"/>
          <c:cat>
            <c:numLit>
              <c:formatCode>General</c:formatCode>
              <c:ptCount val="21"/>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pt idx="17">
                <c:v>45658</c:v>
              </c:pt>
              <c:pt idx="18">
                <c:v>46023</c:v>
              </c:pt>
              <c:pt idx="19">
                <c:v>46388</c:v>
              </c:pt>
              <c:pt idx="20">
                <c:v>46753</c:v>
              </c:pt>
            </c:numLit>
          </c:cat>
          <c:val>
            <c:numLit>
              <c:formatCode>General</c:formatCode>
              <c:ptCount val="33"/>
              <c:pt idx="0">
                <c:v>0</c:v>
              </c:pt>
              <c:pt idx="1">
                <c:v>0</c:v>
              </c:pt>
              <c:pt idx="2">
                <c:v>0</c:v>
              </c:pt>
              <c:pt idx="3">
                <c:v>626691.49623663945</c:v>
              </c:pt>
              <c:pt idx="4">
                <c:v>334998.39742306725</c:v>
              </c:pt>
              <c:pt idx="5">
                <c:v>226457.96627927478</c:v>
              </c:pt>
              <c:pt idx="6">
                <c:v>821908.72417031112</c:v>
              </c:pt>
              <c:pt idx="7">
                <c:v>688999.77841302194</c:v>
              </c:pt>
              <c:pt idx="8">
                <c:v>510584.4987091099</c:v>
              </c:pt>
              <c:pt idx="9">
                <c:v>387848.14938428614</c:v>
              </c:pt>
              <c:pt idx="10">
                <c:v>387848.14938428614</c:v>
              </c:pt>
              <c:pt idx="11">
                <c:v>-125216</c:v>
              </c:pt>
              <c:pt idx="12">
                <c:v>-125216</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0-2B76-463F-9191-33626D260FB8}"/>
            </c:ext>
          </c:extLst>
        </c:ser>
        <c:dLbls>
          <c:showLegendKey val="0"/>
          <c:showVal val="0"/>
          <c:showCatName val="0"/>
          <c:showSerName val="0"/>
          <c:showPercent val="0"/>
          <c:showBubbleSize val="0"/>
        </c:dLbls>
        <c:gapWidth val="20"/>
        <c:axId val="302784288"/>
        <c:axId val="302784680"/>
      </c:barChart>
      <c:catAx>
        <c:axId val="302784288"/>
        <c:scaling>
          <c:orientation val="minMax"/>
        </c:scaling>
        <c:delete val="0"/>
        <c:axPos val="b"/>
        <c:numFmt formatCode="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302784680"/>
        <c:crosses val="autoZero"/>
        <c:auto val="1"/>
        <c:lblAlgn val="ctr"/>
        <c:lblOffset val="100"/>
        <c:tickMarkSkip val="1"/>
        <c:noMultiLvlLbl val="0"/>
      </c:catAx>
      <c:valAx>
        <c:axId val="302784680"/>
        <c:scaling>
          <c:orientation val="minMax"/>
        </c:scaling>
        <c:delete val="0"/>
        <c:axPos val="l"/>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02784288"/>
        <c:crosses val="autoZero"/>
        <c:crossBetween val="between"/>
      </c:valAx>
      <c:spPr>
        <a:noFill/>
        <a:ln w="25400">
          <a:noFill/>
        </a:ln>
      </c:spPr>
    </c:plotArea>
    <c:plotVisOnly val="1"/>
    <c:dispBlanksAs val="gap"/>
    <c:showDLblsOverMax val="0"/>
  </c:chart>
  <c:spPr>
    <a:solidFill>
      <a:srgbClr val="FFFFFF"/>
    </a:solidFill>
    <a:ln w="3175">
      <a:solidFill>
        <a:srgbClr val="C0C0C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11" footer="0.4921259845000031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Position mensuelle de la Trésorerie</a:t>
            </a:r>
          </a:p>
        </c:rich>
      </c:tx>
      <c:layout>
        <c:manualLayout>
          <c:xMode val="edge"/>
          <c:yMode val="edge"/>
          <c:x val="0.32404217765462939"/>
          <c:y val="3.7162162162162192E-2"/>
        </c:manualLayout>
      </c:layout>
      <c:overlay val="0"/>
      <c:spPr>
        <a:solidFill>
          <a:srgbClr val="FFFFFF"/>
        </a:solidFill>
        <a:ln w="25400">
          <a:noFill/>
        </a:ln>
      </c:spPr>
    </c:title>
    <c:autoTitleDeleted val="0"/>
    <c:plotArea>
      <c:layout>
        <c:manualLayout>
          <c:layoutTarget val="inner"/>
          <c:xMode val="edge"/>
          <c:yMode val="edge"/>
          <c:x val="0.11672473867595945"/>
          <c:y val="0"/>
          <c:w val="0.90766550522648082"/>
          <c:h val="0"/>
        </c:manualLayout>
      </c:layout>
      <c:barChart>
        <c:barDir val="col"/>
        <c:grouping val="stacked"/>
        <c:varyColors val="0"/>
        <c:ser>
          <c:idx val="0"/>
          <c:order val="0"/>
          <c:tx>
            <c:v>Total &lt; 0</c:v>
          </c:tx>
          <c:spPr>
            <a:solidFill>
              <a:srgbClr val="FFCC00"/>
            </a:solidFill>
            <a:ln w="3175">
              <a:solidFill>
                <a:srgbClr val="FF6600"/>
              </a:solidFill>
              <a:prstDash val="solid"/>
            </a:ln>
          </c:spPr>
          <c:invertIfNegative val="0"/>
          <c:cat>
            <c:numLit>
              <c:formatCode>General</c:formatCode>
              <c:ptCount val="360"/>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pt idx="167">
                <c:v>44531</c:v>
              </c:pt>
              <c:pt idx="168">
                <c:v>44562</c:v>
              </c:pt>
              <c:pt idx="169">
                <c:v>44593</c:v>
              </c:pt>
              <c:pt idx="170">
                <c:v>44621</c:v>
              </c:pt>
              <c:pt idx="171">
                <c:v>44652</c:v>
              </c:pt>
              <c:pt idx="172">
                <c:v>44682</c:v>
              </c:pt>
              <c:pt idx="173">
                <c:v>44713</c:v>
              </c:pt>
              <c:pt idx="174">
                <c:v>44743</c:v>
              </c:pt>
              <c:pt idx="175">
                <c:v>44774</c:v>
              </c:pt>
              <c:pt idx="176">
                <c:v>44805</c:v>
              </c:pt>
              <c:pt idx="177">
                <c:v>44835</c:v>
              </c:pt>
              <c:pt idx="178">
                <c:v>44866</c:v>
              </c:pt>
              <c:pt idx="179">
                <c:v>44896</c:v>
              </c:pt>
              <c:pt idx="180">
                <c:v>44927</c:v>
              </c:pt>
              <c:pt idx="181">
                <c:v>44958</c:v>
              </c:pt>
              <c:pt idx="182">
                <c:v>44986</c:v>
              </c:pt>
              <c:pt idx="183">
                <c:v>45017</c:v>
              </c:pt>
              <c:pt idx="184">
                <c:v>45047</c:v>
              </c:pt>
              <c:pt idx="185">
                <c:v>45078</c:v>
              </c:pt>
              <c:pt idx="186">
                <c:v>45108</c:v>
              </c:pt>
              <c:pt idx="187">
                <c:v>45139</c:v>
              </c:pt>
              <c:pt idx="188">
                <c:v>45170</c:v>
              </c:pt>
              <c:pt idx="189">
                <c:v>45200</c:v>
              </c:pt>
              <c:pt idx="190">
                <c:v>45231</c:v>
              </c:pt>
              <c:pt idx="191">
                <c:v>45261</c:v>
              </c:pt>
              <c:pt idx="192">
                <c:v>45292</c:v>
              </c:pt>
              <c:pt idx="193">
                <c:v>45323</c:v>
              </c:pt>
              <c:pt idx="194">
                <c:v>45352</c:v>
              </c:pt>
              <c:pt idx="195">
                <c:v>45383</c:v>
              </c:pt>
              <c:pt idx="196">
                <c:v>45413</c:v>
              </c:pt>
              <c:pt idx="197">
                <c:v>45444</c:v>
              </c:pt>
              <c:pt idx="198">
                <c:v>45474</c:v>
              </c:pt>
              <c:pt idx="199">
                <c:v>45505</c:v>
              </c:pt>
              <c:pt idx="200">
                <c:v>45536</c:v>
              </c:pt>
              <c:pt idx="201">
                <c:v>45566</c:v>
              </c:pt>
              <c:pt idx="202">
                <c:v>45597</c:v>
              </c:pt>
              <c:pt idx="203">
                <c:v>45627</c:v>
              </c:pt>
              <c:pt idx="204">
                <c:v>45658</c:v>
              </c:pt>
              <c:pt idx="205">
                <c:v>45689</c:v>
              </c:pt>
              <c:pt idx="206">
                <c:v>45717</c:v>
              </c:pt>
              <c:pt idx="207">
                <c:v>45748</c:v>
              </c:pt>
              <c:pt idx="208">
                <c:v>45778</c:v>
              </c:pt>
              <c:pt idx="209">
                <c:v>45809</c:v>
              </c:pt>
              <c:pt idx="210">
                <c:v>45839</c:v>
              </c:pt>
              <c:pt idx="211">
                <c:v>45870</c:v>
              </c:pt>
              <c:pt idx="212">
                <c:v>45901</c:v>
              </c:pt>
              <c:pt idx="213">
                <c:v>45931</c:v>
              </c:pt>
              <c:pt idx="214">
                <c:v>45962</c:v>
              </c:pt>
              <c:pt idx="215">
                <c:v>45992</c:v>
              </c:pt>
              <c:pt idx="216">
                <c:v>46023</c:v>
              </c:pt>
              <c:pt idx="217">
                <c:v>46054</c:v>
              </c:pt>
              <c:pt idx="218">
                <c:v>46082</c:v>
              </c:pt>
              <c:pt idx="219">
                <c:v>46113</c:v>
              </c:pt>
              <c:pt idx="220">
                <c:v>46143</c:v>
              </c:pt>
              <c:pt idx="221">
                <c:v>46174</c:v>
              </c:pt>
              <c:pt idx="222">
                <c:v>46204</c:v>
              </c:pt>
              <c:pt idx="223">
                <c:v>46235</c:v>
              </c:pt>
              <c:pt idx="224">
                <c:v>46266</c:v>
              </c:pt>
              <c:pt idx="225">
                <c:v>46296</c:v>
              </c:pt>
              <c:pt idx="226">
                <c:v>46327</c:v>
              </c:pt>
              <c:pt idx="227">
                <c:v>46357</c:v>
              </c:pt>
              <c:pt idx="228">
                <c:v>46388</c:v>
              </c:pt>
              <c:pt idx="229">
                <c:v>46419</c:v>
              </c:pt>
              <c:pt idx="230">
                <c:v>46447</c:v>
              </c:pt>
              <c:pt idx="231">
                <c:v>46478</c:v>
              </c:pt>
              <c:pt idx="232">
                <c:v>46508</c:v>
              </c:pt>
              <c:pt idx="233">
                <c:v>46539</c:v>
              </c:pt>
              <c:pt idx="234">
                <c:v>46569</c:v>
              </c:pt>
              <c:pt idx="235">
                <c:v>46600</c:v>
              </c:pt>
              <c:pt idx="236">
                <c:v>46631</c:v>
              </c:pt>
              <c:pt idx="237">
                <c:v>46661</c:v>
              </c:pt>
              <c:pt idx="238">
                <c:v>46692</c:v>
              </c:pt>
              <c:pt idx="239">
                <c:v>46722</c:v>
              </c:pt>
              <c:pt idx="240">
                <c:v>46753</c:v>
              </c:pt>
              <c:pt idx="241">
                <c:v>46784</c:v>
              </c:pt>
              <c:pt idx="242">
                <c:v>46813</c:v>
              </c:pt>
              <c:pt idx="243">
                <c:v>46844</c:v>
              </c:pt>
              <c:pt idx="244">
                <c:v>46874</c:v>
              </c:pt>
              <c:pt idx="245">
                <c:v>46905</c:v>
              </c:pt>
              <c:pt idx="246">
                <c:v>46935</c:v>
              </c:pt>
              <c:pt idx="247">
                <c:v>46966</c:v>
              </c:pt>
              <c:pt idx="248">
                <c:v>46997</c:v>
              </c:pt>
              <c:pt idx="249">
                <c:v>47027</c:v>
              </c:pt>
              <c:pt idx="250">
                <c:v>47058</c:v>
              </c:pt>
              <c:pt idx="251">
                <c:v>47088</c:v>
              </c:pt>
              <c:pt idx="252">
                <c:v>47119</c:v>
              </c:pt>
              <c:pt idx="253">
                <c:v>47150</c:v>
              </c:pt>
              <c:pt idx="254">
                <c:v>47178</c:v>
              </c:pt>
              <c:pt idx="255">
                <c:v>47209</c:v>
              </c:pt>
              <c:pt idx="256">
                <c:v>47239</c:v>
              </c:pt>
              <c:pt idx="257">
                <c:v>47270</c:v>
              </c:pt>
              <c:pt idx="258">
                <c:v>47300</c:v>
              </c:pt>
              <c:pt idx="259">
                <c:v>47331</c:v>
              </c:pt>
              <c:pt idx="260">
                <c:v>47362</c:v>
              </c:pt>
              <c:pt idx="261">
                <c:v>47392</c:v>
              </c:pt>
              <c:pt idx="262">
                <c:v>47423</c:v>
              </c:pt>
              <c:pt idx="263">
                <c:v>47453</c:v>
              </c:pt>
              <c:pt idx="264">
                <c:v>47484</c:v>
              </c:pt>
              <c:pt idx="265">
                <c:v>47515</c:v>
              </c:pt>
              <c:pt idx="266">
                <c:v>47543</c:v>
              </c:pt>
              <c:pt idx="267">
                <c:v>47574</c:v>
              </c:pt>
              <c:pt idx="268">
                <c:v>47604</c:v>
              </c:pt>
              <c:pt idx="269">
                <c:v>47635</c:v>
              </c:pt>
              <c:pt idx="270">
                <c:v>47665</c:v>
              </c:pt>
              <c:pt idx="271">
                <c:v>47696</c:v>
              </c:pt>
              <c:pt idx="272">
                <c:v>47727</c:v>
              </c:pt>
              <c:pt idx="273">
                <c:v>47757</c:v>
              </c:pt>
              <c:pt idx="274">
                <c:v>47788</c:v>
              </c:pt>
              <c:pt idx="275">
                <c:v>47818</c:v>
              </c:pt>
              <c:pt idx="276">
                <c:v>47849</c:v>
              </c:pt>
              <c:pt idx="277">
                <c:v>47880</c:v>
              </c:pt>
              <c:pt idx="278">
                <c:v>47908</c:v>
              </c:pt>
              <c:pt idx="279">
                <c:v>47939</c:v>
              </c:pt>
              <c:pt idx="280">
                <c:v>47969</c:v>
              </c:pt>
              <c:pt idx="281">
                <c:v>48000</c:v>
              </c:pt>
              <c:pt idx="282">
                <c:v>48030</c:v>
              </c:pt>
              <c:pt idx="283">
                <c:v>48061</c:v>
              </c:pt>
              <c:pt idx="284">
                <c:v>48092</c:v>
              </c:pt>
              <c:pt idx="285">
                <c:v>48122</c:v>
              </c:pt>
              <c:pt idx="286">
                <c:v>48153</c:v>
              </c:pt>
              <c:pt idx="287">
                <c:v>48183</c:v>
              </c:pt>
              <c:pt idx="288">
                <c:v>48214</c:v>
              </c:pt>
              <c:pt idx="289">
                <c:v>48245</c:v>
              </c:pt>
              <c:pt idx="290">
                <c:v>48274</c:v>
              </c:pt>
              <c:pt idx="291">
                <c:v>48305</c:v>
              </c:pt>
              <c:pt idx="292">
                <c:v>48335</c:v>
              </c:pt>
              <c:pt idx="293">
                <c:v>48366</c:v>
              </c:pt>
              <c:pt idx="294">
                <c:v>48396</c:v>
              </c:pt>
              <c:pt idx="295">
                <c:v>48427</c:v>
              </c:pt>
              <c:pt idx="296">
                <c:v>48458</c:v>
              </c:pt>
              <c:pt idx="297">
                <c:v>48488</c:v>
              </c:pt>
              <c:pt idx="298">
                <c:v>48519</c:v>
              </c:pt>
              <c:pt idx="299">
                <c:v>48549</c:v>
              </c:pt>
              <c:pt idx="300">
                <c:v>48580</c:v>
              </c:pt>
              <c:pt idx="301">
                <c:v>48611</c:v>
              </c:pt>
              <c:pt idx="302">
                <c:v>48639</c:v>
              </c:pt>
              <c:pt idx="303">
                <c:v>48670</c:v>
              </c:pt>
              <c:pt idx="304">
                <c:v>48700</c:v>
              </c:pt>
              <c:pt idx="305">
                <c:v>48731</c:v>
              </c:pt>
              <c:pt idx="306">
                <c:v>48761</c:v>
              </c:pt>
              <c:pt idx="307">
                <c:v>48792</c:v>
              </c:pt>
              <c:pt idx="308">
                <c:v>48823</c:v>
              </c:pt>
              <c:pt idx="309">
                <c:v>48853</c:v>
              </c:pt>
              <c:pt idx="310">
                <c:v>48884</c:v>
              </c:pt>
              <c:pt idx="311">
                <c:v>48914</c:v>
              </c:pt>
              <c:pt idx="312">
                <c:v>48945</c:v>
              </c:pt>
              <c:pt idx="313">
                <c:v>48976</c:v>
              </c:pt>
              <c:pt idx="314">
                <c:v>49004</c:v>
              </c:pt>
              <c:pt idx="315">
                <c:v>49035</c:v>
              </c:pt>
              <c:pt idx="316">
                <c:v>49065</c:v>
              </c:pt>
              <c:pt idx="317">
                <c:v>49096</c:v>
              </c:pt>
              <c:pt idx="318">
                <c:v>49126</c:v>
              </c:pt>
              <c:pt idx="319">
                <c:v>49157</c:v>
              </c:pt>
              <c:pt idx="320">
                <c:v>49188</c:v>
              </c:pt>
              <c:pt idx="321">
                <c:v>49218</c:v>
              </c:pt>
              <c:pt idx="322">
                <c:v>49249</c:v>
              </c:pt>
              <c:pt idx="323">
                <c:v>49279</c:v>
              </c:pt>
              <c:pt idx="324">
                <c:v>49310</c:v>
              </c:pt>
              <c:pt idx="325">
                <c:v>49341</c:v>
              </c:pt>
              <c:pt idx="326">
                <c:v>49369</c:v>
              </c:pt>
              <c:pt idx="327">
                <c:v>49400</c:v>
              </c:pt>
              <c:pt idx="328">
                <c:v>49430</c:v>
              </c:pt>
              <c:pt idx="329">
                <c:v>49461</c:v>
              </c:pt>
              <c:pt idx="330">
                <c:v>49491</c:v>
              </c:pt>
              <c:pt idx="331">
                <c:v>49522</c:v>
              </c:pt>
              <c:pt idx="332">
                <c:v>49553</c:v>
              </c:pt>
              <c:pt idx="333">
                <c:v>49583</c:v>
              </c:pt>
              <c:pt idx="334">
                <c:v>49614</c:v>
              </c:pt>
              <c:pt idx="335">
                <c:v>49644</c:v>
              </c:pt>
              <c:pt idx="336">
                <c:v>49675</c:v>
              </c:pt>
              <c:pt idx="337">
                <c:v>49706</c:v>
              </c:pt>
              <c:pt idx="338">
                <c:v>49735</c:v>
              </c:pt>
              <c:pt idx="339">
                <c:v>49766</c:v>
              </c:pt>
              <c:pt idx="340">
                <c:v>49796</c:v>
              </c:pt>
              <c:pt idx="341">
                <c:v>49827</c:v>
              </c:pt>
              <c:pt idx="342">
                <c:v>49857</c:v>
              </c:pt>
              <c:pt idx="343">
                <c:v>49888</c:v>
              </c:pt>
              <c:pt idx="344">
                <c:v>49919</c:v>
              </c:pt>
              <c:pt idx="345">
                <c:v>49949</c:v>
              </c:pt>
              <c:pt idx="346">
                <c:v>49980</c:v>
              </c:pt>
              <c:pt idx="347">
                <c:v>50010</c:v>
              </c:pt>
              <c:pt idx="348">
                <c:v>50041</c:v>
              </c:pt>
              <c:pt idx="349">
                <c:v>50072</c:v>
              </c:pt>
              <c:pt idx="350">
                <c:v>50100</c:v>
              </c:pt>
              <c:pt idx="351">
                <c:v>50131</c:v>
              </c:pt>
              <c:pt idx="352">
                <c:v>50161</c:v>
              </c:pt>
              <c:pt idx="353">
                <c:v>50192</c:v>
              </c:pt>
              <c:pt idx="354">
                <c:v>50222</c:v>
              </c:pt>
              <c:pt idx="355">
                <c:v>50253</c:v>
              </c:pt>
              <c:pt idx="356">
                <c:v>50284</c:v>
              </c:pt>
              <c:pt idx="357">
                <c:v>50314</c:v>
              </c:pt>
              <c:pt idx="358">
                <c:v>50345</c:v>
              </c:pt>
              <c:pt idx="359">
                <c:v>50375</c:v>
              </c:pt>
            </c:numLit>
          </c:cat>
          <c:val>
            <c:numLit>
              <c:formatCode>General</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-2361465.598398</c:v>
              </c:pt>
              <c:pt idx="42">
                <c:v>0</c:v>
              </c:pt>
              <c:pt idx="43">
                <c:v>0</c:v>
              </c:pt>
              <c:pt idx="44">
                <c:v>0</c:v>
              </c:pt>
              <c:pt idx="45">
                <c:v>0</c:v>
              </c:pt>
              <c:pt idx="46">
                <c:v>0</c:v>
              </c:pt>
              <c:pt idx="47">
                <c:v>0</c:v>
              </c:pt>
              <c:pt idx="48">
                <c:v>0</c:v>
              </c:pt>
              <c:pt idx="49">
                <c:v>0</c:v>
              </c:pt>
              <c:pt idx="50">
                <c:v>0</c:v>
              </c:pt>
              <c:pt idx="51">
                <c:v>0</c:v>
              </c:pt>
              <c:pt idx="52">
                <c:v>0</c:v>
              </c:pt>
              <c:pt idx="53">
                <c:v>0</c:v>
              </c:pt>
              <c:pt idx="54">
                <c:v>-1422255.8417633632</c:v>
              </c:pt>
              <c:pt idx="55">
                <c:v>0</c:v>
              </c:pt>
              <c:pt idx="56">
                <c:v>0</c:v>
              </c:pt>
              <c:pt idx="57">
                <c:v>0</c:v>
              </c:pt>
              <c:pt idx="58">
                <c:v>0</c:v>
              </c:pt>
              <c:pt idx="59">
                <c:v>0</c:v>
              </c:pt>
              <c:pt idx="60">
                <c:v>0</c:v>
              </c:pt>
              <c:pt idx="61">
                <c:v>0</c:v>
              </c:pt>
              <c:pt idx="62">
                <c:v>0</c:v>
              </c:pt>
              <c:pt idx="63">
                <c:v>0</c:v>
              </c:pt>
              <c:pt idx="64">
                <c:v>0</c:v>
              </c:pt>
              <c:pt idx="65">
                <c:v>-115520.68700696342</c:v>
              </c:pt>
              <c:pt idx="66">
                <c:v>-1994236.6370069638</c:v>
              </c:pt>
              <c:pt idx="67">
                <c:v>0</c:v>
              </c:pt>
              <c:pt idx="68">
                <c:v>0</c:v>
              </c:pt>
              <c:pt idx="69">
                <c:v>0</c:v>
              </c:pt>
              <c:pt idx="70">
                <c:v>0</c:v>
              </c:pt>
              <c:pt idx="71">
                <c:v>0</c:v>
              </c:pt>
              <c:pt idx="72">
                <c:v>0</c:v>
              </c:pt>
              <c:pt idx="73">
                <c:v>0</c:v>
              </c:pt>
              <c:pt idx="74">
                <c:v>0</c:v>
              </c:pt>
              <c:pt idx="75">
                <c:v>0</c:v>
              </c:pt>
              <c:pt idx="76">
                <c:v>0</c:v>
              </c:pt>
              <c:pt idx="77">
                <c:v>0</c:v>
              </c:pt>
              <c:pt idx="78">
                <c:v>-2119360.2160610217</c:v>
              </c:pt>
              <c:pt idx="79">
                <c:v>0</c:v>
              </c:pt>
              <c:pt idx="80">
                <c:v>0</c:v>
              </c:pt>
              <c:pt idx="81">
                <c:v>0</c:v>
              </c:pt>
              <c:pt idx="82">
                <c:v>0</c:v>
              </c:pt>
              <c:pt idx="83">
                <c:v>0</c:v>
              </c:pt>
              <c:pt idx="84">
                <c:v>0</c:v>
              </c:pt>
              <c:pt idx="85">
                <c:v>0</c:v>
              </c:pt>
              <c:pt idx="86">
                <c:v>0</c:v>
              </c:pt>
              <c:pt idx="87">
                <c:v>0</c:v>
              </c:pt>
              <c:pt idx="88">
                <c:v>0</c:v>
              </c:pt>
              <c:pt idx="89">
                <c:v>0</c:v>
              </c:pt>
              <c:pt idx="90">
                <c:v>-213796.77722404321</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numLit>
          </c:val>
          <c:extLst>
            <c:ext xmlns:c16="http://schemas.microsoft.com/office/drawing/2014/chart" uri="{C3380CC4-5D6E-409C-BE32-E72D297353CC}">
              <c16:uniqueId val="{00000000-790E-4D8E-9B63-A0D46437F7FB}"/>
            </c:ext>
          </c:extLst>
        </c:ser>
        <c:ser>
          <c:idx val="1"/>
          <c:order val="1"/>
          <c:tx>
            <c:v>Total &gt; 0</c:v>
          </c:tx>
          <c:spPr>
            <a:solidFill>
              <a:srgbClr val="CCCCFF"/>
            </a:solidFill>
            <a:ln w="3175">
              <a:solidFill>
                <a:srgbClr val="666699"/>
              </a:solidFill>
              <a:prstDash val="solid"/>
            </a:ln>
          </c:spPr>
          <c:invertIfNegative val="0"/>
          <c:val>
            <c:numLit>
              <c:formatCode>General</c:formatCode>
              <c:ptCount val="3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740009.70223663654</c:v>
              </c:pt>
              <c:pt idx="43">
                <c:v>740009.70223663654</c:v>
              </c:pt>
              <c:pt idx="44">
                <c:v>740009.70223663654</c:v>
              </c:pt>
              <c:pt idx="45">
                <c:v>740009.70223663654</c:v>
              </c:pt>
              <c:pt idx="46">
                <c:v>740009.70223663654</c:v>
              </c:pt>
              <c:pt idx="47">
                <c:v>740009.70223663654</c:v>
              </c:pt>
              <c:pt idx="48">
                <c:v>740009.70223663654</c:v>
              </c:pt>
              <c:pt idx="49">
                <c:v>724127.25823663943</c:v>
              </c:pt>
              <c:pt idx="50">
                <c:v>724127.25823663943</c:v>
              </c:pt>
              <c:pt idx="51">
                <c:v>724127.25823663943</c:v>
              </c:pt>
              <c:pt idx="52">
                <c:v>724127.25823663943</c:v>
              </c:pt>
              <c:pt idx="53">
                <c:v>365398.20823663619</c:v>
              </c:pt>
              <c:pt idx="54">
                <c:v>0</c:v>
              </c:pt>
              <c:pt idx="55">
                <c:v>1144980.9796597036</c:v>
              </c:pt>
              <c:pt idx="56">
                <c:v>1144980.9796597036</c:v>
              </c:pt>
              <c:pt idx="57">
                <c:v>1144980.9796597036</c:v>
              </c:pt>
              <c:pt idx="58">
                <c:v>1144980.9796597036</c:v>
              </c:pt>
              <c:pt idx="59">
                <c:v>1144980.9796597036</c:v>
              </c:pt>
              <c:pt idx="60">
                <c:v>1144980.9796597036</c:v>
              </c:pt>
              <c:pt idx="61">
                <c:v>1144980.9796597036</c:v>
              </c:pt>
              <c:pt idx="62">
                <c:v>1144980.9796597036</c:v>
              </c:pt>
              <c:pt idx="63">
                <c:v>1144980.9796597036</c:v>
              </c:pt>
              <c:pt idx="64">
                <c:v>1144980.9796597036</c:v>
              </c:pt>
              <c:pt idx="65">
                <c:v>0</c:v>
              </c:pt>
              <c:pt idx="66">
                <c:v>0</c:v>
              </c:pt>
              <c:pt idx="67">
                <c:v>1497007.650605645</c:v>
              </c:pt>
              <c:pt idx="68">
                <c:v>1497007.650605645</c:v>
              </c:pt>
              <c:pt idx="69">
                <c:v>1497007.650605645</c:v>
              </c:pt>
              <c:pt idx="70">
                <c:v>1497007.650605645</c:v>
              </c:pt>
              <c:pt idx="71">
                <c:v>1497007.650605645</c:v>
              </c:pt>
              <c:pt idx="72">
                <c:v>1497007.650605645</c:v>
              </c:pt>
              <c:pt idx="73">
                <c:v>1497007.650605645</c:v>
              </c:pt>
              <c:pt idx="74">
                <c:v>1497007.650605645</c:v>
              </c:pt>
              <c:pt idx="75">
                <c:v>1497007.650605645</c:v>
              </c:pt>
              <c:pt idx="76">
                <c:v>1497007.650605645</c:v>
              </c:pt>
              <c:pt idx="77">
                <c:v>1497007.650605645</c:v>
              </c:pt>
              <c:pt idx="78">
                <c:v>0</c:v>
              </c:pt>
              <c:pt idx="79">
                <c:v>2463571.0894426247</c:v>
              </c:pt>
              <c:pt idx="80">
                <c:v>2463571.0894426247</c:v>
              </c:pt>
              <c:pt idx="81">
                <c:v>2463571.0894426247</c:v>
              </c:pt>
              <c:pt idx="82">
                <c:v>2463571.0894426247</c:v>
              </c:pt>
              <c:pt idx="83">
                <c:v>2463571.0894426247</c:v>
              </c:pt>
              <c:pt idx="84">
                <c:v>2463571.0894426247</c:v>
              </c:pt>
              <c:pt idx="85">
                <c:v>2463571.0894426247</c:v>
              </c:pt>
              <c:pt idx="86">
                <c:v>2463571.0894426247</c:v>
              </c:pt>
              <c:pt idx="87">
                <c:v>2463571.0894426247</c:v>
              </c:pt>
              <c:pt idx="88">
                <c:v>2463571.0894426247</c:v>
              </c:pt>
              <c:pt idx="89">
                <c:v>2463571.0894426247</c:v>
              </c:pt>
              <c:pt idx="90">
                <c:v>0</c:v>
              </c:pt>
              <c:pt idx="91">
                <c:v>3259665.5825223117</c:v>
              </c:pt>
              <c:pt idx="92">
                <c:v>3259665.5825223117</c:v>
              </c:pt>
              <c:pt idx="93">
                <c:v>3259665.5825223117</c:v>
              </c:pt>
              <c:pt idx="94">
                <c:v>3259665.5825223117</c:v>
              </c:pt>
              <c:pt idx="95">
                <c:v>3259665.5825223117</c:v>
              </c:pt>
              <c:pt idx="96">
                <c:v>3259665.5825223117</c:v>
              </c:pt>
              <c:pt idx="97">
                <c:v>3259665.5825223117</c:v>
              </c:pt>
              <c:pt idx="98">
                <c:v>3259665.5825223117</c:v>
              </c:pt>
              <c:pt idx="99">
                <c:v>3259665.5825223117</c:v>
              </c:pt>
              <c:pt idx="100">
                <c:v>3259665.5825223117</c:v>
              </c:pt>
              <c:pt idx="101">
                <c:v>3259665.5825223117</c:v>
              </c:pt>
              <c:pt idx="102">
                <c:v>1842799.3825223141</c:v>
              </c:pt>
              <c:pt idx="103">
                <c:v>3826924.7292314232</c:v>
              </c:pt>
              <c:pt idx="104">
                <c:v>3826924.7292314232</c:v>
              </c:pt>
              <c:pt idx="105">
                <c:v>3826924.7292314232</c:v>
              </c:pt>
              <c:pt idx="106">
                <c:v>3826924.7292314232</c:v>
              </c:pt>
              <c:pt idx="107">
                <c:v>3826924.7292314232</c:v>
              </c:pt>
              <c:pt idx="108">
                <c:v>3826924.7292314232</c:v>
              </c:pt>
              <c:pt idx="109">
                <c:v>3826924.7292314232</c:v>
              </c:pt>
              <c:pt idx="110">
                <c:v>3826924.7292314232</c:v>
              </c:pt>
              <c:pt idx="111">
                <c:v>3826924.7292314232</c:v>
              </c:pt>
              <c:pt idx="112">
                <c:v>3826924.7292314232</c:v>
              </c:pt>
              <c:pt idx="113">
                <c:v>3826924.7292314232</c:v>
              </c:pt>
              <c:pt idx="114">
                <c:v>2729587.5792314215</c:v>
              </c:pt>
              <c:pt idx="115">
                <c:v>4258666.3646157077</c:v>
              </c:pt>
              <c:pt idx="116">
                <c:v>4258666.3646157077</c:v>
              </c:pt>
              <c:pt idx="117">
                <c:v>4258666.3646157077</c:v>
              </c:pt>
              <c:pt idx="118">
                <c:v>4258666.3646157077</c:v>
              </c:pt>
              <c:pt idx="119">
                <c:v>4258666.3646157077</c:v>
              </c:pt>
              <c:pt idx="120">
                <c:v>4258666.3646157077</c:v>
              </c:pt>
              <c:pt idx="121">
                <c:v>4258666.3646157077</c:v>
              </c:pt>
              <c:pt idx="122">
                <c:v>4258666.3646157077</c:v>
              </c:pt>
              <c:pt idx="123">
                <c:v>4258666.3646157077</c:v>
              </c:pt>
              <c:pt idx="124">
                <c:v>4258666.3646157077</c:v>
              </c:pt>
              <c:pt idx="125">
                <c:v>4258666.3646157077</c:v>
              </c:pt>
              <c:pt idx="126">
                <c:v>3161329.2146157087</c:v>
              </c:pt>
              <c:pt idx="127">
                <c:v>4690408</c:v>
              </c:pt>
              <c:pt idx="128">
                <c:v>4690408</c:v>
              </c:pt>
              <c:pt idx="129">
                <c:v>4690408</c:v>
              </c:pt>
              <c:pt idx="130">
                <c:v>4690408</c:v>
              </c:pt>
              <c:pt idx="131">
                <c:v>4690408</c:v>
              </c:pt>
              <c:pt idx="132">
                <c:v>4690408</c:v>
              </c:pt>
              <c:pt idx="133">
                <c:v>4690408</c:v>
              </c:pt>
              <c:pt idx="134">
                <c:v>4690408</c:v>
              </c:pt>
              <c:pt idx="135">
                <c:v>4690408</c:v>
              </c:pt>
              <c:pt idx="136">
                <c:v>4690408</c:v>
              </c:pt>
              <c:pt idx="137">
                <c:v>4690408</c:v>
              </c:pt>
              <c:pt idx="138">
                <c:v>4570008</c:v>
              </c:pt>
              <c:pt idx="139">
                <c:v>4570008</c:v>
              </c:pt>
              <c:pt idx="140">
                <c:v>4570008</c:v>
              </c:pt>
              <c:pt idx="141">
                <c:v>4570008</c:v>
              </c:pt>
              <c:pt idx="142">
                <c:v>4570008</c:v>
              </c:pt>
              <c:pt idx="143">
                <c:v>4570008</c:v>
              </c:pt>
              <c:pt idx="144">
                <c:v>4570008</c:v>
              </c:pt>
              <c:pt idx="145">
                <c:v>4570008</c:v>
              </c:pt>
              <c:pt idx="146">
                <c:v>4570008</c:v>
              </c:pt>
              <c:pt idx="147">
                <c:v>4570008</c:v>
              </c:pt>
              <c:pt idx="148">
                <c:v>4570008</c:v>
              </c:pt>
              <c:pt idx="149">
                <c:v>4570008</c:v>
              </c:pt>
              <c:pt idx="150">
                <c:v>4449608</c:v>
              </c:pt>
              <c:pt idx="151">
                <c:v>4449608</c:v>
              </c:pt>
              <c:pt idx="152">
                <c:v>4449608</c:v>
              </c:pt>
              <c:pt idx="153">
                <c:v>4449608</c:v>
              </c:pt>
              <c:pt idx="154">
                <c:v>4449608</c:v>
              </c:pt>
              <c:pt idx="155">
                <c:v>4449608</c:v>
              </c:pt>
              <c:pt idx="156">
                <c:v>4449608</c:v>
              </c:pt>
              <c:pt idx="157">
                <c:v>4449608</c:v>
              </c:pt>
              <c:pt idx="158">
                <c:v>4449608</c:v>
              </c:pt>
              <c:pt idx="159">
                <c:v>4449608</c:v>
              </c:pt>
              <c:pt idx="160">
                <c:v>4449608</c:v>
              </c:pt>
              <c:pt idx="161">
                <c:v>4449608</c:v>
              </c:pt>
              <c:pt idx="162">
                <c:v>4449608</c:v>
              </c:pt>
              <c:pt idx="163">
                <c:v>4449608</c:v>
              </c:pt>
              <c:pt idx="164">
                <c:v>4449608</c:v>
              </c:pt>
              <c:pt idx="165">
                <c:v>4449608</c:v>
              </c:pt>
              <c:pt idx="166">
                <c:v>4449608</c:v>
              </c:pt>
              <c:pt idx="167">
                <c:v>4449608</c:v>
              </c:pt>
              <c:pt idx="168">
                <c:v>4449608</c:v>
              </c:pt>
              <c:pt idx="169">
                <c:v>4449608</c:v>
              </c:pt>
              <c:pt idx="170">
                <c:v>4449608</c:v>
              </c:pt>
              <c:pt idx="171">
                <c:v>4449608</c:v>
              </c:pt>
              <c:pt idx="172">
                <c:v>4449608</c:v>
              </c:pt>
              <c:pt idx="173">
                <c:v>4449608</c:v>
              </c:pt>
              <c:pt idx="174">
                <c:v>4449608</c:v>
              </c:pt>
              <c:pt idx="175">
                <c:v>4449608</c:v>
              </c:pt>
              <c:pt idx="176">
                <c:v>4449608</c:v>
              </c:pt>
              <c:pt idx="177">
                <c:v>4449608</c:v>
              </c:pt>
              <c:pt idx="178">
                <c:v>4449608</c:v>
              </c:pt>
              <c:pt idx="179">
                <c:v>4449608</c:v>
              </c:pt>
              <c:pt idx="180">
                <c:v>4449608</c:v>
              </c:pt>
              <c:pt idx="181">
                <c:v>4449608</c:v>
              </c:pt>
              <c:pt idx="182">
                <c:v>4449608</c:v>
              </c:pt>
              <c:pt idx="183">
                <c:v>4449608</c:v>
              </c:pt>
              <c:pt idx="184">
                <c:v>4449608</c:v>
              </c:pt>
              <c:pt idx="185">
                <c:v>4449608</c:v>
              </c:pt>
              <c:pt idx="186">
                <c:v>4449608</c:v>
              </c:pt>
              <c:pt idx="187">
                <c:v>4449608</c:v>
              </c:pt>
              <c:pt idx="188">
                <c:v>4449608</c:v>
              </c:pt>
              <c:pt idx="189">
                <c:v>4449608</c:v>
              </c:pt>
              <c:pt idx="190">
                <c:v>4449608</c:v>
              </c:pt>
              <c:pt idx="191">
                <c:v>4449608</c:v>
              </c:pt>
              <c:pt idx="192">
                <c:v>4449608</c:v>
              </c:pt>
              <c:pt idx="193">
                <c:v>4449608</c:v>
              </c:pt>
              <c:pt idx="194">
                <c:v>4449608</c:v>
              </c:pt>
              <c:pt idx="195">
                <c:v>4449608</c:v>
              </c:pt>
              <c:pt idx="196">
                <c:v>4449608</c:v>
              </c:pt>
              <c:pt idx="197">
                <c:v>4449608</c:v>
              </c:pt>
              <c:pt idx="198">
                <c:v>4449608</c:v>
              </c:pt>
              <c:pt idx="199">
                <c:v>4449608</c:v>
              </c:pt>
              <c:pt idx="200">
                <c:v>4449608</c:v>
              </c:pt>
              <c:pt idx="201">
                <c:v>4449608</c:v>
              </c:pt>
              <c:pt idx="202">
                <c:v>4449608</c:v>
              </c:pt>
              <c:pt idx="203">
                <c:v>4449608</c:v>
              </c:pt>
              <c:pt idx="204">
                <c:v>4449608</c:v>
              </c:pt>
              <c:pt idx="205">
                <c:v>4449608</c:v>
              </c:pt>
              <c:pt idx="206">
                <c:v>4449608</c:v>
              </c:pt>
              <c:pt idx="207">
                <c:v>4449608</c:v>
              </c:pt>
              <c:pt idx="208">
                <c:v>4449608</c:v>
              </c:pt>
              <c:pt idx="209">
                <c:v>4449608</c:v>
              </c:pt>
              <c:pt idx="210">
                <c:v>4449608</c:v>
              </c:pt>
              <c:pt idx="211">
                <c:v>4449608</c:v>
              </c:pt>
              <c:pt idx="212">
                <c:v>4449608</c:v>
              </c:pt>
              <c:pt idx="213">
                <c:v>4449608</c:v>
              </c:pt>
              <c:pt idx="214">
                <c:v>4449608</c:v>
              </c:pt>
              <c:pt idx="215">
                <c:v>4449608</c:v>
              </c:pt>
              <c:pt idx="216">
                <c:v>4449608</c:v>
              </c:pt>
              <c:pt idx="217">
                <c:v>4449608</c:v>
              </c:pt>
              <c:pt idx="218">
                <c:v>4449608</c:v>
              </c:pt>
              <c:pt idx="219">
                <c:v>4449608</c:v>
              </c:pt>
              <c:pt idx="220">
                <c:v>4449608</c:v>
              </c:pt>
              <c:pt idx="221">
                <c:v>4449608</c:v>
              </c:pt>
              <c:pt idx="222">
                <c:v>4449608</c:v>
              </c:pt>
              <c:pt idx="223">
                <c:v>4449608</c:v>
              </c:pt>
              <c:pt idx="224">
                <c:v>4449608</c:v>
              </c:pt>
              <c:pt idx="225">
                <c:v>4449608</c:v>
              </c:pt>
              <c:pt idx="226">
                <c:v>4449608</c:v>
              </c:pt>
              <c:pt idx="227">
                <c:v>4449608</c:v>
              </c:pt>
              <c:pt idx="228">
                <c:v>4449608</c:v>
              </c:pt>
              <c:pt idx="229">
                <c:v>4449608</c:v>
              </c:pt>
              <c:pt idx="230">
                <c:v>4449608</c:v>
              </c:pt>
              <c:pt idx="231">
                <c:v>4449608</c:v>
              </c:pt>
              <c:pt idx="232">
                <c:v>4449608</c:v>
              </c:pt>
              <c:pt idx="233">
                <c:v>4449608</c:v>
              </c:pt>
              <c:pt idx="234">
                <c:v>4449608</c:v>
              </c:pt>
              <c:pt idx="235">
                <c:v>4449608</c:v>
              </c:pt>
              <c:pt idx="236">
                <c:v>4449608</c:v>
              </c:pt>
              <c:pt idx="237">
                <c:v>4449608</c:v>
              </c:pt>
              <c:pt idx="238">
                <c:v>4449608</c:v>
              </c:pt>
              <c:pt idx="239">
                <c:v>4449608</c:v>
              </c:pt>
              <c:pt idx="240">
                <c:v>4449608</c:v>
              </c:pt>
              <c:pt idx="241">
                <c:v>4449608</c:v>
              </c:pt>
              <c:pt idx="242">
                <c:v>4449608</c:v>
              </c:pt>
              <c:pt idx="243">
                <c:v>4449608</c:v>
              </c:pt>
              <c:pt idx="244">
                <c:v>4449608</c:v>
              </c:pt>
              <c:pt idx="245">
                <c:v>4449608</c:v>
              </c:pt>
              <c:pt idx="246">
                <c:v>4449608</c:v>
              </c:pt>
              <c:pt idx="247">
                <c:v>4449608</c:v>
              </c:pt>
              <c:pt idx="248">
                <c:v>4449608</c:v>
              </c:pt>
              <c:pt idx="249">
                <c:v>4449608</c:v>
              </c:pt>
              <c:pt idx="250">
                <c:v>4449608</c:v>
              </c:pt>
              <c:pt idx="251">
                <c:v>4449608</c:v>
              </c:pt>
              <c:pt idx="252">
                <c:v>4449608</c:v>
              </c:pt>
              <c:pt idx="253">
                <c:v>4449608</c:v>
              </c:pt>
              <c:pt idx="254">
                <c:v>4449608</c:v>
              </c:pt>
              <c:pt idx="255">
                <c:v>4449608</c:v>
              </c:pt>
              <c:pt idx="256">
                <c:v>4449608</c:v>
              </c:pt>
              <c:pt idx="257">
                <c:v>4449608</c:v>
              </c:pt>
              <c:pt idx="258">
                <c:v>4449608</c:v>
              </c:pt>
              <c:pt idx="259">
                <c:v>4449608</c:v>
              </c:pt>
              <c:pt idx="260">
                <c:v>4449608</c:v>
              </c:pt>
              <c:pt idx="261">
                <c:v>4449608</c:v>
              </c:pt>
              <c:pt idx="262">
                <c:v>4449608</c:v>
              </c:pt>
              <c:pt idx="263">
                <c:v>4449608</c:v>
              </c:pt>
              <c:pt idx="264">
                <c:v>4449608</c:v>
              </c:pt>
              <c:pt idx="265">
                <c:v>4449608</c:v>
              </c:pt>
              <c:pt idx="266">
                <c:v>4449608</c:v>
              </c:pt>
              <c:pt idx="267">
                <c:v>4449608</c:v>
              </c:pt>
              <c:pt idx="268">
                <c:v>4449608</c:v>
              </c:pt>
              <c:pt idx="269">
                <c:v>4449608</c:v>
              </c:pt>
              <c:pt idx="270">
                <c:v>4449608</c:v>
              </c:pt>
              <c:pt idx="271">
                <c:v>4449608</c:v>
              </c:pt>
              <c:pt idx="272">
                <c:v>4449608</c:v>
              </c:pt>
              <c:pt idx="273">
                <c:v>4449608</c:v>
              </c:pt>
              <c:pt idx="274">
                <c:v>4449608</c:v>
              </c:pt>
              <c:pt idx="275">
                <c:v>4449608</c:v>
              </c:pt>
              <c:pt idx="276">
                <c:v>4449608</c:v>
              </c:pt>
              <c:pt idx="277">
                <c:v>4449608</c:v>
              </c:pt>
              <c:pt idx="278">
                <c:v>4449608</c:v>
              </c:pt>
              <c:pt idx="279">
                <c:v>4449608</c:v>
              </c:pt>
              <c:pt idx="280">
                <c:v>4449608</c:v>
              </c:pt>
              <c:pt idx="281">
                <c:v>4449608</c:v>
              </c:pt>
              <c:pt idx="282">
                <c:v>4449608</c:v>
              </c:pt>
              <c:pt idx="283">
                <c:v>4449608</c:v>
              </c:pt>
              <c:pt idx="284">
                <c:v>4449608</c:v>
              </c:pt>
              <c:pt idx="285">
                <c:v>4449608</c:v>
              </c:pt>
              <c:pt idx="286">
                <c:v>4449608</c:v>
              </c:pt>
              <c:pt idx="287">
                <c:v>4449608</c:v>
              </c:pt>
              <c:pt idx="288">
                <c:v>4449608</c:v>
              </c:pt>
              <c:pt idx="289">
                <c:v>4449608</c:v>
              </c:pt>
              <c:pt idx="290">
                <c:v>4449608</c:v>
              </c:pt>
              <c:pt idx="291">
                <c:v>4449608</c:v>
              </c:pt>
              <c:pt idx="292">
                <c:v>4449608</c:v>
              </c:pt>
              <c:pt idx="293">
                <c:v>4449608</c:v>
              </c:pt>
              <c:pt idx="294">
                <c:v>4449608</c:v>
              </c:pt>
              <c:pt idx="295">
                <c:v>4449608</c:v>
              </c:pt>
              <c:pt idx="296">
                <c:v>4449608</c:v>
              </c:pt>
              <c:pt idx="297">
                <c:v>4449608</c:v>
              </c:pt>
              <c:pt idx="298">
                <c:v>4449608</c:v>
              </c:pt>
              <c:pt idx="299">
                <c:v>4449608</c:v>
              </c:pt>
              <c:pt idx="300">
                <c:v>4449608</c:v>
              </c:pt>
              <c:pt idx="301">
                <c:v>4449608</c:v>
              </c:pt>
              <c:pt idx="302">
                <c:v>4449608</c:v>
              </c:pt>
              <c:pt idx="303">
                <c:v>4449608</c:v>
              </c:pt>
              <c:pt idx="304">
                <c:v>4449608</c:v>
              </c:pt>
              <c:pt idx="305">
                <c:v>4449608</c:v>
              </c:pt>
              <c:pt idx="306">
                <c:v>4449608</c:v>
              </c:pt>
              <c:pt idx="307">
                <c:v>4449608</c:v>
              </c:pt>
              <c:pt idx="308">
                <c:v>4449608</c:v>
              </c:pt>
              <c:pt idx="309">
                <c:v>4449608</c:v>
              </c:pt>
              <c:pt idx="310">
                <c:v>4449608</c:v>
              </c:pt>
              <c:pt idx="311">
                <c:v>4449608</c:v>
              </c:pt>
              <c:pt idx="312">
                <c:v>4449608</c:v>
              </c:pt>
              <c:pt idx="313">
                <c:v>4449608</c:v>
              </c:pt>
              <c:pt idx="314">
                <c:v>4449608</c:v>
              </c:pt>
              <c:pt idx="315">
                <c:v>4449608</c:v>
              </c:pt>
              <c:pt idx="316">
                <c:v>4449608</c:v>
              </c:pt>
              <c:pt idx="317">
                <c:v>4449608</c:v>
              </c:pt>
              <c:pt idx="318">
                <c:v>4449608</c:v>
              </c:pt>
              <c:pt idx="319">
                <c:v>4449608</c:v>
              </c:pt>
              <c:pt idx="320">
                <c:v>4449608</c:v>
              </c:pt>
              <c:pt idx="321">
                <c:v>4449608</c:v>
              </c:pt>
              <c:pt idx="322">
                <c:v>4449608</c:v>
              </c:pt>
              <c:pt idx="323">
                <c:v>4449608</c:v>
              </c:pt>
              <c:pt idx="324">
                <c:v>4449608</c:v>
              </c:pt>
              <c:pt idx="325">
                <c:v>4449608</c:v>
              </c:pt>
              <c:pt idx="326">
                <c:v>4449608</c:v>
              </c:pt>
              <c:pt idx="327">
                <c:v>4449608</c:v>
              </c:pt>
              <c:pt idx="328">
                <c:v>4449608</c:v>
              </c:pt>
              <c:pt idx="329">
                <c:v>4449608</c:v>
              </c:pt>
              <c:pt idx="330">
                <c:v>4449608</c:v>
              </c:pt>
              <c:pt idx="331">
                <c:v>4449608</c:v>
              </c:pt>
              <c:pt idx="332">
                <c:v>4449608</c:v>
              </c:pt>
              <c:pt idx="333">
                <c:v>4449608</c:v>
              </c:pt>
              <c:pt idx="334">
                <c:v>4449608</c:v>
              </c:pt>
              <c:pt idx="335">
                <c:v>4449608</c:v>
              </c:pt>
              <c:pt idx="336">
                <c:v>4449608</c:v>
              </c:pt>
              <c:pt idx="337">
                <c:v>4449608</c:v>
              </c:pt>
              <c:pt idx="338">
                <c:v>4449608</c:v>
              </c:pt>
              <c:pt idx="339">
                <c:v>4449608</c:v>
              </c:pt>
              <c:pt idx="340">
                <c:v>4449608</c:v>
              </c:pt>
              <c:pt idx="341">
                <c:v>4449608</c:v>
              </c:pt>
              <c:pt idx="342">
                <c:v>4449608</c:v>
              </c:pt>
              <c:pt idx="343">
                <c:v>4449608</c:v>
              </c:pt>
              <c:pt idx="344">
                <c:v>4449608</c:v>
              </c:pt>
              <c:pt idx="345">
                <c:v>4449608</c:v>
              </c:pt>
              <c:pt idx="346">
                <c:v>4449608</c:v>
              </c:pt>
              <c:pt idx="347">
                <c:v>4449608</c:v>
              </c:pt>
              <c:pt idx="348">
                <c:v>4449608</c:v>
              </c:pt>
              <c:pt idx="349">
                <c:v>4449608</c:v>
              </c:pt>
              <c:pt idx="350">
                <c:v>4449608</c:v>
              </c:pt>
              <c:pt idx="351">
                <c:v>4449608</c:v>
              </c:pt>
              <c:pt idx="352">
                <c:v>4449608</c:v>
              </c:pt>
              <c:pt idx="353">
                <c:v>4449608</c:v>
              </c:pt>
              <c:pt idx="354">
                <c:v>4449608</c:v>
              </c:pt>
              <c:pt idx="355">
                <c:v>4449608</c:v>
              </c:pt>
              <c:pt idx="356">
                <c:v>4449608</c:v>
              </c:pt>
              <c:pt idx="357">
                <c:v>4449608</c:v>
              </c:pt>
              <c:pt idx="358">
                <c:v>4449608</c:v>
              </c:pt>
              <c:pt idx="359">
                <c:v>4449608</c:v>
              </c:pt>
            </c:numLit>
          </c:val>
          <c:extLst>
            <c:ext xmlns:c16="http://schemas.microsoft.com/office/drawing/2014/chart" uri="{C3380CC4-5D6E-409C-BE32-E72D297353CC}">
              <c16:uniqueId val="{00000001-790E-4D8E-9B63-A0D46437F7FB}"/>
            </c:ext>
          </c:extLst>
        </c:ser>
        <c:dLbls>
          <c:showLegendKey val="0"/>
          <c:showVal val="0"/>
          <c:showCatName val="0"/>
          <c:showSerName val="0"/>
          <c:showPercent val="0"/>
          <c:showBubbleSize val="0"/>
        </c:dLbls>
        <c:gapWidth val="20"/>
        <c:overlap val="100"/>
        <c:axId val="380535016"/>
        <c:axId val="380535408"/>
      </c:barChart>
      <c:dateAx>
        <c:axId val="380535016"/>
        <c:scaling>
          <c:orientation val="minMax"/>
          <c:max val="40544"/>
          <c:min val="39814"/>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380535408"/>
        <c:crosses val="autoZero"/>
        <c:auto val="1"/>
        <c:lblOffset val="100"/>
        <c:baseTimeUnit val="months"/>
        <c:majorUnit val="2"/>
        <c:majorTimeUnit val="months"/>
        <c:minorUnit val="1"/>
        <c:minorTimeUnit val="months"/>
      </c:dateAx>
      <c:valAx>
        <c:axId val="380535408"/>
        <c:scaling>
          <c:orientation val="minMax"/>
        </c:scaling>
        <c:delete val="0"/>
        <c:axPos val="l"/>
        <c:majorGridlines>
          <c:spPr>
            <a:ln w="3175">
              <a:solidFill>
                <a:srgbClr val="C0C0C0"/>
              </a:solidFill>
              <a:prstDash val="sysDash"/>
            </a:ln>
          </c:spPr>
        </c:majorGridlines>
        <c:title>
          <c:tx>
            <c:rich>
              <a:bodyPr/>
              <a:lstStyle/>
              <a:p>
                <a:pPr>
                  <a:defRPr sz="800" b="1" i="0" u="none" strike="noStrike" baseline="0">
                    <a:solidFill>
                      <a:srgbClr val="000000"/>
                    </a:solidFill>
                    <a:latin typeface="Arial"/>
                    <a:ea typeface="Arial"/>
                    <a:cs typeface="Arial"/>
                  </a:defRPr>
                </a:pPr>
                <a:r>
                  <a:rPr lang="fr-FR"/>
                  <a:t>Euros</a:t>
                </a:r>
              </a:p>
            </c:rich>
          </c:tx>
          <c:layout>
            <c:manualLayout>
              <c:xMode val="edge"/>
              <c:yMode val="edge"/>
              <c:x val="0.10801412018619733"/>
              <c:y val="0.111486486486486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80535016"/>
        <c:crosses val="autoZero"/>
        <c:crossBetween val="between"/>
      </c:valAx>
      <c:spPr>
        <a:noFill/>
        <a:ln w="25400">
          <a:noFill/>
        </a:ln>
      </c:spPr>
    </c:plotArea>
    <c:plotVisOnly val="1"/>
    <c:dispBlanksAs val="gap"/>
    <c:showDLblsOverMax val="0"/>
  </c:chart>
  <c:spPr>
    <a:solidFill>
      <a:srgbClr val="FFFFFF"/>
    </a:solidFill>
    <a:ln w="3175">
      <a:solidFill>
        <a:srgbClr val="C0C0C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11" footer="0.49212598450000311"/>
    <c:pageSetup paperSize="9" orientation="landscape" verticalDpi="2"/>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Bilan annuel Main d'Oeuvre</a:t>
            </a:r>
          </a:p>
        </c:rich>
      </c:tx>
      <c:layout>
        <c:manualLayout>
          <c:xMode val="edge"/>
          <c:yMode val="edge"/>
          <c:x val="0.20309810671256642"/>
          <c:y val="2.3648648648648643E-2"/>
        </c:manualLayout>
      </c:layout>
      <c:overlay val="0"/>
      <c:spPr>
        <a:solidFill>
          <a:srgbClr val="FFFFFF"/>
        </a:solidFill>
        <a:ln w="25400">
          <a:noFill/>
        </a:ln>
      </c:spPr>
    </c:title>
    <c:autoTitleDeleted val="0"/>
    <c:plotArea>
      <c:layout>
        <c:manualLayout>
          <c:layoutTarget val="inner"/>
          <c:xMode val="edge"/>
          <c:yMode val="edge"/>
          <c:x val="7.2289156626506021E-2"/>
          <c:y val="0.11486486486486387"/>
          <c:w val="0.54905335628227192"/>
          <c:h val="0.72297297297297303"/>
        </c:manualLayout>
      </c:layout>
      <c:barChart>
        <c:barDir val="col"/>
        <c:grouping val="stacked"/>
        <c:varyColors val="0"/>
        <c:ser>
          <c:idx val="0"/>
          <c:order val="0"/>
          <c:tx>
            <c:v>Chargé d'Affaires - Avant signature</c:v>
          </c:tx>
          <c:spPr>
            <a:solidFill>
              <a:srgbClr val="CCFFFF"/>
            </a:solidFill>
            <a:ln w="3175">
              <a:solidFill>
                <a:srgbClr val="339966"/>
              </a:solidFill>
              <a:prstDash val="solid"/>
            </a:ln>
          </c:spPr>
          <c:invertIfNegative val="0"/>
          <c:cat>
            <c:numLit>
              <c:formatCode>General</c:formatCode>
              <c:ptCount val="33"/>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pt idx="17">
                <c:v>45658</c:v>
              </c:pt>
              <c:pt idx="18">
                <c:v>46023</c:v>
              </c:pt>
              <c:pt idx="19">
                <c:v>46388</c:v>
              </c:pt>
              <c:pt idx="20">
                <c:v>46753</c:v>
              </c:pt>
              <c:pt idx="21">
                <c:v>47119</c:v>
              </c:pt>
              <c:pt idx="22">
                <c:v>47484</c:v>
              </c:pt>
              <c:pt idx="23">
                <c:v>47849</c:v>
              </c:pt>
              <c:pt idx="24">
                <c:v>48214</c:v>
              </c:pt>
              <c:pt idx="25">
                <c:v>48580</c:v>
              </c:pt>
              <c:pt idx="26">
                <c:v>48945</c:v>
              </c:pt>
              <c:pt idx="27">
                <c:v>49310</c:v>
              </c:pt>
              <c:pt idx="28">
                <c:v>49675</c:v>
              </c:pt>
              <c:pt idx="29">
                <c:v>50041</c:v>
              </c:pt>
              <c:pt idx="30">
                <c:v>50406</c:v>
              </c:pt>
              <c:pt idx="31">
                <c:v>50771</c:v>
              </c:pt>
              <c:pt idx="32">
                <c:v>51136</c:v>
              </c:pt>
            </c:numLit>
          </c:cat>
          <c:val>
            <c:numLit>
              <c:formatCode>General</c:formatCode>
              <c:ptCount val="33"/>
              <c:pt idx="0">
                <c:v>0</c:v>
              </c:pt>
              <c:pt idx="1">
                <c:v>0</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0-0FE6-49EA-A016-4E4C3AB34352}"/>
            </c:ext>
          </c:extLst>
        </c:ser>
        <c:ser>
          <c:idx val="1"/>
          <c:order val="1"/>
          <c:tx>
            <c:v>Chargé d'Affaires - Après signature</c:v>
          </c:tx>
          <c:spPr>
            <a:solidFill>
              <a:srgbClr val="339966"/>
            </a:solidFill>
            <a:ln w="3175">
              <a:solidFill>
                <a:srgbClr val="008000"/>
              </a:solidFill>
              <a:prstDash val="solid"/>
            </a:ln>
          </c:spPr>
          <c:invertIfNegative val="0"/>
          <c:cat>
            <c:numLit>
              <c:formatCode>General</c:formatCode>
              <c:ptCount val="33"/>
              <c:pt idx="0">
                <c:v>39448</c:v>
              </c:pt>
              <c:pt idx="1">
                <c:v>39814</c:v>
              </c:pt>
              <c:pt idx="2">
                <c:v>40179</c:v>
              </c:pt>
              <c:pt idx="3">
                <c:v>40544</c:v>
              </c:pt>
              <c:pt idx="4">
                <c:v>40909</c:v>
              </c:pt>
              <c:pt idx="5">
                <c:v>41275</c:v>
              </c:pt>
              <c:pt idx="6">
                <c:v>41640</c:v>
              </c:pt>
              <c:pt idx="7">
                <c:v>42005</c:v>
              </c:pt>
              <c:pt idx="8">
                <c:v>42370</c:v>
              </c:pt>
              <c:pt idx="9">
                <c:v>42736</c:v>
              </c:pt>
              <c:pt idx="10">
                <c:v>43101</c:v>
              </c:pt>
              <c:pt idx="11">
                <c:v>43466</c:v>
              </c:pt>
              <c:pt idx="12">
                <c:v>43831</c:v>
              </c:pt>
              <c:pt idx="13">
                <c:v>44197</c:v>
              </c:pt>
              <c:pt idx="14">
                <c:v>44562</c:v>
              </c:pt>
              <c:pt idx="15">
                <c:v>44927</c:v>
              </c:pt>
              <c:pt idx="16">
                <c:v>45292</c:v>
              </c:pt>
              <c:pt idx="17">
                <c:v>45658</c:v>
              </c:pt>
              <c:pt idx="18">
                <c:v>46023</c:v>
              </c:pt>
              <c:pt idx="19">
                <c:v>46388</c:v>
              </c:pt>
              <c:pt idx="20">
                <c:v>46753</c:v>
              </c:pt>
              <c:pt idx="21">
                <c:v>47119</c:v>
              </c:pt>
              <c:pt idx="22">
                <c:v>47484</c:v>
              </c:pt>
              <c:pt idx="23">
                <c:v>47849</c:v>
              </c:pt>
              <c:pt idx="24">
                <c:v>48214</c:v>
              </c:pt>
              <c:pt idx="25">
                <c:v>48580</c:v>
              </c:pt>
              <c:pt idx="26">
                <c:v>48945</c:v>
              </c:pt>
              <c:pt idx="27">
                <c:v>49310</c:v>
              </c:pt>
              <c:pt idx="28">
                <c:v>49675</c:v>
              </c:pt>
              <c:pt idx="29">
                <c:v>50041</c:v>
              </c:pt>
              <c:pt idx="30">
                <c:v>50406</c:v>
              </c:pt>
              <c:pt idx="31">
                <c:v>50771</c:v>
              </c:pt>
              <c:pt idx="32">
                <c:v>51136</c:v>
              </c:pt>
            </c:numLit>
          </c:cat>
          <c:val>
            <c:numLit>
              <c:formatCode>General</c:formatCode>
              <c:ptCount val="33"/>
              <c:pt idx="0">
                <c:v>0</c:v>
              </c:pt>
              <c:pt idx="1">
                <c:v>0</c:v>
              </c:pt>
              <c:pt idx="2">
                <c:v>0</c:v>
              </c:pt>
              <c:pt idx="3">
                <c:v>50</c:v>
              </c:pt>
              <c:pt idx="4">
                <c:v>50</c:v>
              </c:pt>
              <c:pt idx="5">
                <c:v>50</c:v>
              </c:pt>
              <c:pt idx="6">
                <c:v>50</c:v>
              </c:pt>
              <c:pt idx="7">
                <c:v>50</c:v>
              </c:pt>
              <c:pt idx="8">
                <c:v>30</c:v>
              </c:pt>
              <c:pt idx="9">
                <c:v>30</c:v>
              </c:pt>
              <c:pt idx="10">
                <c:v>30</c:v>
              </c:pt>
              <c:pt idx="11">
                <c:v>30</c:v>
              </c:pt>
              <c:pt idx="12">
                <c:v>30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1-0FE6-49EA-A016-4E4C3AB34352}"/>
            </c:ext>
          </c:extLst>
        </c:ser>
        <c:ser>
          <c:idx val="2"/>
          <c:order val="2"/>
          <c:tx>
            <c:v>Chargé de Travaux - Avant signature</c:v>
          </c:tx>
          <c:spPr>
            <a:solidFill>
              <a:srgbClr val="CCCCFF"/>
            </a:solidFill>
            <a:ln w="12700">
              <a:solidFill>
                <a:srgbClr val="666699"/>
              </a:solidFill>
              <a:prstDash val="solid"/>
            </a:ln>
          </c:spPr>
          <c:invertIfNegative val="0"/>
          <c:val>
            <c:numLit>
              <c:formatCode>General</c:formatCode>
              <c:ptCount val="33"/>
              <c:pt idx="0">
                <c:v>0</c:v>
              </c:pt>
              <c:pt idx="1">
                <c:v>0</c:v>
              </c:pt>
              <c:pt idx="2">
                <c:v>50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2-0FE6-49EA-A016-4E4C3AB34352}"/>
            </c:ext>
          </c:extLst>
        </c:ser>
        <c:ser>
          <c:idx val="3"/>
          <c:order val="3"/>
          <c:tx>
            <c:v>Chargé de Travaux - Après signature</c:v>
          </c:tx>
          <c:spPr>
            <a:solidFill>
              <a:srgbClr val="666699"/>
            </a:solidFill>
            <a:ln w="12700">
              <a:solidFill>
                <a:srgbClr val="666699"/>
              </a:solidFill>
              <a:prstDash val="solid"/>
            </a:ln>
          </c:spPr>
          <c:invertIfNegative val="0"/>
          <c:val>
            <c:numLit>
              <c:formatCode>General</c:formatCode>
              <c:ptCount val="33"/>
              <c:pt idx="0">
                <c:v>0</c:v>
              </c:pt>
              <c:pt idx="1">
                <c:v>0</c:v>
              </c:pt>
              <c:pt idx="2">
                <c:v>0</c:v>
              </c:pt>
              <c:pt idx="3">
                <c:v>150</c:v>
              </c:pt>
              <c:pt idx="4">
                <c:v>150</c:v>
              </c:pt>
              <c:pt idx="5">
                <c:v>150</c:v>
              </c:pt>
              <c:pt idx="6">
                <c:v>150</c:v>
              </c:pt>
              <c:pt idx="7">
                <c:v>150</c:v>
              </c:pt>
              <c:pt idx="8">
                <c:v>50</c:v>
              </c:pt>
              <c:pt idx="9">
                <c:v>50</c:v>
              </c:pt>
              <c:pt idx="10">
                <c:v>50</c:v>
              </c:pt>
              <c:pt idx="11">
                <c:v>50</c:v>
              </c:pt>
              <c:pt idx="12">
                <c:v>50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3-0FE6-49EA-A016-4E4C3AB34352}"/>
            </c:ext>
          </c:extLst>
        </c:ser>
        <c:ser>
          <c:idx val="4"/>
          <c:order val="4"/>
          <c:tx>
            <c:v>Appui - Avant signature</c:v>
          </c:tx>
          <c:spPr>
            <a:solidFill>
              <a:srgbClr val="FFCC99"/>
            </a:solidFill>
            <a:ln w="12700">
              <a:solidFill>
                <a:srgbClr val="FF0000"/>
              </a:solidFill>
              <a:prstDash val="solid"/>
            </a:ln>
          </c:spPr>
          <c:invertIfNegative val="0"/>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4-0FE6-49EA-A016-4E4C3AB34352}"/>
            </c:ext>
          </c:extLst>
        </c:ser>
        <c:ser>
          <c:idx val="5"/>
          <c:order val="5"/>
          <c:tx>
            <c:v>Appui - Après signature</c:v>
          </c:tx>
          <c:spPr>
            <a:solidFill>
              <a:srgbClr val="FF0000"/>
            </a:solidFill>
            <a:ln w="12700">
              <a:solidFill>
                <a:srgbClr val="FF0000"/>
              </a:solidFill>
              <a:prstDash val="solid"/>
            </a:ln>
          </c:spPr>
          <c:invertIfNegative val="0"/>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extLst>
            <c:ext xmlns:c16="http://schemas.microsoft.com/office/drawing/2014/chart" uri="{C3380CC4-5D6E-409C-BE32-E72D297353CC}">
              <c16:uniqueId val="{00000005-0FE6-49EA-A016-4E4C3AB34352}"/>
            </c:ext>
          </c:extLst>
        </c:ser>
        <c:dLbls>
          <c:showLegendKey val="0"/>
          <c:showVal val="0"/>
          <c:showCatName val="0"/>
          <c:showSerName val="0"/>
          <c:showPercent val="0"/>
          <c:showBubbleSize val="0"/>
        </c:dLbls>
        <c:gapWidth val="20"/>
        <c:overlap val="100"/>
        <c:axId val="380536192"/>
        <c:axId val="380536584"/>
      </c:barChart>
      <c:catAx>
        <c:axId val="380536192"/>
        <c:scaling>
          <c:orientation val="minMax"/>
        </c:scaling>
        <c:delete val="0"/>
        <c:axPos val="b"/>
        <c:numFmt formatCode="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380536584"/>
        <c:crosses val="autoZero"/>
        <c:auto val="1"/>
        <c:lblAlgn val="ctr"/>
        <c:lblOffset val="100"/>
        <c:tickMarkSkip val="1"/>
        <c:noMultiLvlLbl val="0"/>
      </c:catAx>
      <c:valAx>
        <c:axId val="380536584"/>
        <c:scaling>
          <c:orientation val="minMax"/>
        </c:scaling>
        <c:delete val="0"/>
        <c:axPos val="l"/>
        <c:majorGridlines>
          <c:spPr>
            <a:ln w="3175">
              <a:solidFill>
                <a:srgbClr val="C0C0C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80536192"/>
        <c:crosses val="autoZero"/>
        <c:crossBetween val="between"/>
      </c:valAx>
      <c:spPr>
        <a:noFill/>
        <a:ln w="25400">
          <a:noFill/>
        </a:ln>
      </c:spPr>
    </c:plotArea>
    <c:legend>
      <c:legendPos val="r"/>
      <c:layout>
        <c:manualLayout>
          <c:xMode val="edge"/>
          <c:yMode val="edge"/>
          <c:x val="0.64199655765921626"/>
          <c:y val="0.2533783783783819"/>
          <c:w val="0.34595524956970736"/>
          <c:h val="0.5"/>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C0C0C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11" footer="0.4921259845000031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1571625</xdr:colOff>
      <xdr:row>2</xdr:row>
      <xdr:rowOff>47625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200275" cy="581025"/>
        </a:xfrm>
        <a:prstGeom prst="rect">
          <a:avLst/>
        </a:prstGeom>
        <a:noFill/>
        <a:ln w="9525">
          <a:noFill/>
          <a:miter lim="800000"/>
          <a:headEnd/>
          <a:tailEnd/>
        </a:ln>
      </xdr:spPr>
    </xdr:pic>
    <xdr:clientData/>
  </xdr:twoCellAnchor>
  <xdr:twoCellAnchor>
    <xdr:from>
      <xdr:col>1</xdr:col>
      <xdr:colOff>180975</xdr:colOff>
      <xdr:row>447</xdr:row>
      <xdr:rowOff>19050</xdr:rowOff>
    </xdr:from>
    <xdr:to>
      <xdr:col>9</xdr:col>
      <xdr:colOff>85725</xdr:colOff>
      <xdr:row>463</xdr:row>
      <xdr:rowOff>95250</xdr:rowOff>
    </xdr:to>
    <xdr:graphicFrame macro="">
      <xdr:nvGraphicFramePr>
        <xdr:cNvPr id="3" name="Chart 115">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171450</xdr:colOff>
      <xdr:row>447</xdr:row>
      <xdr:rowOff>19050</xdr:rowOff>
    </xdr:from>
    <xdr:to>
      <xdr:col>17</xdr:col>
      <xdr:colOff>609600</xdr:colOff>
      <xdr:row>463</xdr:row>
      <xdr:rowOff>95250</xdr:rowOff>
    </xdr:to>
    <xdr:graphicFrame macro="">
      <xdr:nvGraphicFramePr>
        <xdr:cNvPr id="4" name="Chart 118">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180975</xdr:colOff>
      <xdr:row>464</xdr:row>
      <xdr:rowOff>0</xdr:rowOff>
    </xdr:from>
    <xdr:to>
      <xdr:col>9</xdr:col>
      <xdr:colOff>85725</xdr:colOff>
      <xdr:row>480</xdr:row>
      <xdr:rowOff>76200</xdr:rowOff>
    </xdr:to>
    <xdr:graphicFrame macro="">
      <xdr:nvGraphicFramePr>
        <xdr:cNvPr id="5" name="Chart 48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171450</xdr:colOff>
      <xdr:row>464</xdr:row>
      <xdr:rowOff>0</xdr:rowOff>
    </xdr:from>
    <xdr:to>
      <xdr:col>17</xdr:col>
      <xdr:colOff>600075</xdr:colOff>
      <xdr:row>480</xdr:row>
      <xdr:rowOff>76200</xdr:rowOff>
    </xdr:to>
    <xdr:graphicFrame macro="">
      <xdr:nvGraphicFramePr>
        <xdr:cNvPr id="6" name="Chart 2028">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u098107/Mes%20documents/DSP/2010/04%20-%20Reporting/Reporting%20Synth&#232;se%20M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u098107/Mes%20documents/DSP/2010/03%20-%20Budget%20&amp;%20Actu/Budget%202010/Actu%203%20&amp;%20budget%202010%20Alsa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 DSL"/>
      <sheetName val="Synthèse"/>
      <sheetName val="Synthèse DSL par DSP"/>
      <sheetName val="Synthèse IG"/>
      <sheetName val="Focus Subvention DSL"/>
      <sheetName val="Alsace"/>
      <sheetName val="Ariege"/>
      <sheetName val="Cap"/>
      <sheetName val="Debitex"/>
      <sheetName val="Euraseine"/>
      <sheetName val="Gravelines"/>
      <sheetName val="Haut Rhin"/>
      <sheetName val="Inolia"/>
      <sheetName val="Iris 64"/>
      <sheetName val="Irise"/>
      <sheetName val="LDColl"/>
      <sheetName val="Macs THD"/>
      <sheetName val="Manche"/>
      <sheetName val="Medialys"/>
      <sheetName val="Moselle"/>
      <sheetName val="Opalys"/>
      <sheetName val="PVN"/>
      <sheetName val="Rennes"/>
      <sheetName val="Teloise"/>
      <sheetName val="Réel vs budget"/>
      <sheetName val="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
          <cell r="A4" t="str">
            <v>Budget</v>
          </cell>
          <cell r="D4" t="str">
            <v>Raccos clients Division Opérateurs</v>
          </cell>
          <cell r="H4" t="str">
            <v>Presta ingénieirie &amp; déploiement réseau</v>
          </cell>
          <cell r="X4">
            <v>1000</v>
          </cell>
          <cell r="Z4">
            <v>0</v>
          </cell>
          <cell r="AA4">
            <v>0</v>
          </cell>
        </row>
        <row r="5">
          <cell r="A5" t="str">
            <v>Budget</v>
          </cell>
          <cell r="D5" t="str">
            <v>Raccos clients Division Opérateurs</v>
          </cell>
          <cell r="X5">
            <v>2000</v>
          </cell>
          <cell r="Z5">
            <v>0</v>
          </cell>
          <cell r="AA5">
            <v>0</v>
          </cell>
        </row>
        <row r="6">
          <cell r="A6" t="str">
            <v>Budget</v>
          </cell>
          <cell r="D6" t="str">
            <v>Raccos clients Division Opérateurs</v>
          </cell>
          <cell r="H6" t="str">
            <v>Intra DSP</v>
          </cell>
          <cell r="X6">
            <v>2500</v>
          </cell>
          <cell r="Z6">
            <v>0</v>
          </cell>
          <cell r="AA6">
            <v>0</v>
          </cell>
        </row>
        <row r="7">
          <cell r="A7" t="str">
            <v>Budget</v>
          </cell>
          <cell r="D7" t="str">
            <v>Capacité</v>
          </cell>
          <cell r="H7" t="str">
            <v>Refac mat DSP</v>
          </cell>
          <cell r="X7">
            <v>7826.3</v>
          </cell>
          <cell r="Z7">
            <v>1956.5750000000003</v>
          </cell>
          <cell r="AA7">
            <v>652.19166666666672</v>
          </cell>
        </row>
        <row r="8">
          <cell r="A8" t="str">
            <v>Budget</v>
          </cell>
          <cell r="D8" t="str">
            <v>Raccos clients Division Opérateurs</v>
          </cell>
          <cell r="X8">
            <v>8880</v>
          </cell>
          <cell r="Z8">
            <v>0</v>
          </cell>
          <cell r="AA8">
            <v>0</v>
          </cell>
        </row>
        <row r="9">
          <cell r="A9" t="str">
            <v>Budget</v>
          </cell>
          <cell r="D9" t="str">
            <v>Raccos clients SFR Business Team</v>
          </cell>
          <cell r="H9" t="str">
            <v>Presta ingénieirie &amp; déploiement réseau</v>
          </cell>
          <cell r="X9">
            <v>9500</v>
          </cell>
          <cell r="Z9">
            <v>0</v>
          </cell>
          <cell r="AA9">
            <v>0</v>
          </cell>
        </row>
        <row r="10">
          <cell r="A10" t="str">
            <v>Budget</v>
          </cell>
          <cell r="D10" t="str">
            <v>Capacité</v>
          </cell>
          <cell r="H10" t="str">
            <v>Refac mat DSP</v>
          </cell>
          <cell r="X10">
            <v>9571.0499999999993</v>
          </cell>
          <cell r="Z10">
            <v>2392.7624999999998</v>
          </cell>
          <cell r="AA10">
            <v>797.58749999999998</v>
          </cell>
        </row>
        <row r="11">
          <cell r="A11" t="str">
            <v>Budget</v>
          </cell>
          <cell r="D11" t="str">
            <v>Raccos clients SFR Business Team</v>
          </cell>
          <cell r="H11" t="str">
            <v>Intra DSP</v>
          </cell>
          <cell r="X11">
            <v>11250</v>
          </cell>
          <cell r="Z11">
            <v>0</v>
          </cell>
          <cell r="AA11">
            <v>0</v>
          </cell>
        </row>
        <row r="12">
          <cell r="A12" t="str">
            <v>Budget</v>
          </cell>
          <cell r="D12" t="str">
            <v>Raccos clients SFR Business Team</v>
          </cell>
          <cell r="X12">
            <v>17000</v>
          </cell>
          <cell r="Z12">
            <v>0</v>
          </cell>
          <cell r="AA12">
            <v>0</v>
          </cell>
        </row>
        <row r="13">
          <cell r="A13" t="str">
            <v>Budget</v>
          </cell>
          <cell r="D13" t="str">
            <v>Couverture</v>
          </cell>
          <cell r="H13" t="str">
            <v>Refac mat DSP</v>
          </cell>
          <cell r="X13">
            <v>20500</v>
          </cell>
          <cell r="Z13">
            <v>5750.0000000000009</v>
          </cell>
          <cell r="AA13">
            <v>1916.666666666667</v>
          </cell>
        </row>
        <row r="14">
          <cell r="A14" t="str">
            <v>Budget</v>
          </cell>
          <cell r="D14" t="str">
            <v>Raccos clients Division Opérateurs</v>
          </cell>
          <cell r="X14">
            <v>20720</v>
          </cell>
          <cell r="Z14">
            <v>0</v>
          </cell>
          <cell r="AA14">
            <v>0</v>
          </cell>
        </row>
        <row r="15">
          <cell r="A15" t="str">
            <v>Budget</v>
          </cell>
          <cell r="D15" t="str">
            <v>Couverture</v>
          </cell>
          <cell r="X15">
            <v>40500</v>
          </cell>
          <cell r="Z15">
            <v>16000</v>
          </cell>
          <cell r="AA15">
            <v>5333.333333333333</v>
          </cell>
        </row>
        <row r="16">
          <cell r="A16" t="str">
            <v>Budget</v>
          </cell>
          <cell r="D16" t="str">
            <v>Couverture</v>
          </cell>
          <cell r="X16">
            <v>40500</v>
          </cell>
          <cell r="Z16">
            <v>16000</v>
          </cell>
          <cell r="AA16">
            <v>5333.333333333333</v>
          </cell>
        </row>
        <row r="17">
          <cell r="A17" t="str">
            <v>Budget</v>
          </cell>
          <cell r="D17" t="str">
            <v>Capacité</v>
          </cell>
          <cell r="X17">
            <v>48000</v>
          </cell>
          <cell r="Z17">
            <v>0</v>
          </cell>
          <cell r="AA17">
            <v>0</v>
          </cell>
        </row>
        <row r="18">
          <cell r="A18" t="str">
            <v>Budget</v>
          </cell>
          <cell r="D18" t="str">
            <v>Raccos clients SFR Mobile</v>
          </cell>
          <cell r="X18">
            <v>59500</v>
          </cell>
          <cell r="Z18">
            <v>14875</v>
          </cell>
          <cell r="AA18">
            <v>4958.333333333333</v>
          </cell>
        </row>
        <row r="19">
          <cell r="A19" t="str">
            <v>Budget</v>
          </cell>
          <cell r="D19" t="str">
            <v>Raccos clients SFR Mobile</v>
          </cell>
          <cell r="X19">
            <v>59500</v>
          </cell>
          <cell r="Z19">
            <v>14875</v>
          </cell>
          <cell r="AA19">
            <v>4958.333333333333</v>
          </cell>
        </row>
        <row r="20">
          <cell r="A20" t="str">
            <v>Budget</v>
          </cell>
          <cell r="D20" t="str">
            <v>Raccos clients Externes</v>
          </cell>
          <cell r="H20" t="str">
            <v>Presta ingénieirie &amp; déploiement réseau</v>
          </cell>
          <cell r="X20">
            <v>59500</v>
          </cell>
          <cell r="Z20">
            <v>13750</v>
          </cell>
          <cell r="AA20">
            <v>4583.333333333333</v>
          </cell>
        </row>
        <row r="21">
          <cell r="A21" t="str">
            <v>Budget</v>
          </cell>
          <cell r="D21" t="str">
            <v>Raccos clients SFR Business Team</v>
          </cell>
          <cell r="X21">
            <v>82480</v>
          </cell>
          <cell r="Z21">
            <v>0</v>
          </cell>
          <cell r="AA21">
            <v>0</v>
          </cell>
        </row>
        <row r="22">
          <cell r="A22" t="str">
            <v>Budget</v>
          </cell>
          <cell r="D22" t="str">
            <v>Couverture</v>
          </cell>
          <cell r="H22" t="str">
            <v>Intra DSP</v>
          </cell>
          <cell r="X22">
            <v>83681.891999999993</v>
          </cell>
          <cell r="Z22">
            <v>20920.472999999998</v>
          </cell>
          <cell r="AA22">
            <v>6973.491</v>
          </cell>
        </row>
        <row r="23">
          <cell r="A23" t="str">
            <v>Budget</v>
          </cell>
          <cell r="D23" t="str">
            <v>Raccos clients Externes</v>
          </cell>
          <cell r="X23">
            <v>119000</v>
          </cell>
          <cell r="Z23">
            <v>27500</v>
          </cell>
          <cell r="AA23">
            <v>9166.6666666666661</v>
          </cell>
        </row>
        <row r="24">
          <cell r="A24" t="str">
            <v>Budget</v>
          </cell>
          <cell r="D24" t="str">
            <v>Capacité</v>
          </cell>
          <cell r="H24" t="str">
            <v>Refac mat DSP</v>
          </cell>
          <cell r="X24">
            <v>148699.70000000001</v>
          </cell>
          <cell r="Z24">
            <v>37174.925000000003</v>
          </cell>
          <cell r="AA24">
            <v>12391.641666666666</v>
          </cell>
        </row>
        <row r="25">
          <cell r="A25" t="str">
            <v>Budget</v>
          </cell>
          <cell r="D25" t="str">
            <v>Raccos clients Externes</v>
          </cell>
          <cell r="H25" t="str">
            <v>Intra DSP</v>
          </cell>
          <cell r="X25">
            <v>148750</v>
          </cell>
          <cell r="Z25">
            <v>34375</v>
          </cell>
          <cell r="AA25">
            <v>11458.333333333334</v>
          </cell>
        </row>
        <row r="26">
          <cell r="A26" t="str">
            <v>Budget</v>
          </cell>
          <cell r="D26" t="str">
            <v>Raccos clients SFR Business Team</v>
          </cell>
          <cell r="X26">
            <v>176120</v>
          </cell>
          <cell r="Z26">
            <v>0</v>
          </cell>
          <cell r="AA26">
            <v>0</v>
          </cell>
        </row>
        <row r="27">
          <cell r="A27" t="str">
            <v>Budget</v>
          </cell>
          <cell r="D27" t="str">
            <v>Capacité</v>
          </cell>
          <cell r="H27" t="str">
            <v>Refac mat DSP</v>
          </cell>
          <cell r="X27">
            <v>181849.95</v>
          </cell>
          <cell r="Z27">
            <v>45462.487499999996</v>
          </cell>
          <cell r="AA27">
            <v>15154.162499999999</v>
          </cell>
        </row>
        <row r="28">
          <cell r="A28" t="str">
            <v>Budget</v>
          </cell>
          <cell r="D28" t="str">
            <v>Couverture</v>
          </cell>
          <cell r="X28">
            <v>200000</v>
          </cell>
          <cell r="Z28">
            <v>60000</v>
          </cell>
          <cell r="AA28">
            <v>20000</v>
          </cell>
        </row>
        <row r="29">
          <cell r="A29" t="str">
            <v>Budget</v>
          </cell>
          <cell r="D29" t="str">
            <v>Capacité</v>
          </cell>
          <cell r="X29">
            <v>222163</v>
          </cell>
          <cell r="Z29">
            <v>55540.75</v>
          </cell>
          <cell r="AA29">
            <v>18513.583333333332</v>
          </cell>
        </row>
        <row r="30">
          <cell r="A30" t="str">
            <v>Budget</v>
          </cell>
          <cell r="D30" t="str">
            <v>Couverture</v>
          </cell>
          <cell r="X30">
            <v>324000</v>
          </cell>
          <cell r="Z30">
            <v>128000</v>
          </cell>
          <cell r="AA30">
            <v>42666.666666666664</v>
          </cell>
        </row>
        <row r="31">
          <cell r="A31" t="str">
            <v>Budget</v>
          </cell>
          <cell r="D31" t="str">
            <v>Couverture</v>
          </cell>
          <cell r="H31" t="str">
            <v>Refac mat DSP</v>
          </cell>
          <cell r="X31">
            <v>389500</v>
          </cell>
          <cell r="Z31">
            <v>109250</v>
          </cell>
          <cell r="AA31">
            <v>36416.666666666664</v>
          </cell>
        </row>
        <row r="32">
          <cell r="A32" t="str">
            <v>Budget</v>
          </cell>
          <cell r="D32" t="str">
            <v>Raccos clients SFR Mobile</v>
          </cell>
          <cell r="X32">
            <v>476000</v>
          </cell>
          <cell r="Z32">
            <v>119000</v>
          </cell>
          <cell r="AA32">
            <v>39666.666666666664</v>
          </cell>
        </row>
        <row r="33">
          <cell r="A33" t="str">
            <v>Budget</v>
          </cell>
          <cell r="D33" t="str">
            <v>Couverture</v>
          </cell>
          <cell r="X33">
            <v>500000</v>
          </cell>
          <cell r="Z33">
            <v>250000</v>
          </cell>
          <cell r="AA33">
            <v>83333.333333333328</v>
          </cell>
        </row>
        <row r="34">
          <cell r="A34" t="str">
            <v>Budget</v>
          </cell>
          <cell r="D34" t="str">
            <v>Raccos clients Externes</v>
          </cell>
          <cell r="X34">
            <v>528360</v>
          </cell>
          <cell r="Z34">
            <v>122100</v>
          </cell>
          <cell r="AA34">
            <v>40700</v>
          </cell>
        </row>
        <row r="35">
          <cell r="A35" t="str">
            <v>Budget</v>
          </cell>
          <cell r="D35" t="str">
            <v>Raccos clients Externes</v>
          </cell>
          <cell r="X35">
            <v>1232840</v>
          </cell>
          <cell r="Z35">
            <v>284900</v>
          </cell>
          <cell r="AA35">
            <v>94966.666666666672</v>
          </cell>
        </row>
        <row r="36">
          <cell r="A36" t="str">
            <v>Budget</v>
          </cell>
          <cell r="D36" t="str">
            <v>Couverture</v>
          </cell>
          <cell r="X36">
            <v>-690200</v>
          </cell>
          <cell r="Z36">
            <v>0</v>
          </cell>
          <cell r="AA36">
            <v>0</v>
          </cell>
        </row>
        <row r="37">
          <cell r="A37" t="str">
            <v>Budget</v>
          </cell>
          <cell r="D37" t="str">
            <v>Capacité</v>
          </cell>
          <cell r="H37" t="str">
            <v>Refac mat DSP</v>
          </cell>
          <cell r="X37">
            <v>1482.2</v>
          </cell>
          <cell r="Z37">
            <v>370.55000000000007</v>
          </cell>
          <cell r="AA37">
            <v>123.51666666666668</v>
          </cell>
        </row>
        <row r="38">
          <cell r="A38" t="str">
            <v>Budget</v>
          </cell>
          <cell r="D38" t="str">
            <v>Raccos clients Division Opérateurs</v>
          </cell>
          <cell r="H38" t="str">
            <v>Presta ingénieirie &amp; déploiement réseau</v>
          </cell>
          <cell r="X38">
            <v>1500</v>
          </cell>
          <cell r="Z38">
            <v>0</v>
          </cell>
          <cell r="AA38">
            <v>0</v>
          </cell>
        </row>
        <row r="39">
          <cell r="A39" t="str">
            <v>Budget</v>
          </cell>
          <cell r="D39" t="str">
            <v>Couverture</v>
          </cell>
          <cell r="X39">
            <v>2000</v>
          </cell>
          <cell r="Z39">
            <v>500</v>
          </cell>
          <cell r="AA39">
            <v>500</v>
          </cell>
        </row>
        <row r="40">
          <cell r="A40" t="str">
            <v>Budget</v>
          </cell>
          <cell r="D40" t="str">
            <v>Couverture</v>
          </cell>
          <cell r="H40" t="str">
            <v>Presta ingénieirie &amp; déploiement réseau</v>
          </cell>
          <cell r="X40">
            <v>3000</v>
          </cell>
          <cell r="Z40">
            <v>0</v>
          </cell>
          <cell r="AA40">
            <v>0</v>
          </cell>
        </row>
        <row r="41">
          <cell r="A41" t="str">
            <v>Budget</v>
          </cell>
          <cell r="D41" t="str">
            <v>Raccos clients Division Opérateurs</v>
          </cell>
          <cell r="X41">
            <v>3000</v>
          </cell>
          <cell r="Z41">
            <v>0</v>
          </cell>
          <cell r="AA41">
            <v>0</v>
          </cell>
        </row>
        <row r="42">
          <cell r="A42" t="str">
            <v>Budget</v>
          </cell>
          <cell r="D42" t="str">
            <v>Capacité</v>
          </cell>
          <cell r="H42" t="str">
            <v>Refac mat DSP</v>
          </cell>
          <cell r="X42">
            <v>3717.3</v>
          </cell>
          <cell r="Z42">
            <v>929.32499999999993</v>
          </cell>
          <cell r="AA42">
            <v>309.77499999999998</v>
          </cell>
        </row>
        <row r="43">
          <cell r="A43" t="str">
            <v>Budget</v>
          </cell>
          <cell r="D43" t="str">
            <v>Raccos clients Division Opérateurs</v>
          </cell>
          <cell r="H43" t="str">
            <v>Intra DSP</v>
          </cell>
          <cell r="X43">
            <v>3750</v>
          </cell>
          <cell r="Z43">
            <v>0</v>
          </cell>
          <cell r="AA43">
            <v>0</v>
          </cell>
        </row>
        <row r="44">
          <cell r="A44" t="str">
            <v>Budget</v>
          </cell>
          <cell r="D44" t="str">
            <v>Couverture</v>
          </cell>
          <cell r="X44">
            <v>5000</v>
          </cell>
          <cell r="Z44">
            <v>5000</v>
          </cell>
          <cell r="AA44">
            <v>5000</v>
          </cell>
        </row>
        <row r="45">
          <cell r="A45" t="str">
            <v>Budget</v>
          </cell>
          <cell r="D45" t="str">
            <v>Couverture</v>
          </cell>
          <cell r="X45">
            <v>5000</v>
          </cell>
          <cell r="Z45">
            <v>5000</v>
          </cell>
          <cell r="AA45">
            <v>5000</v>
          </cell>
        </row>
        <row r="46">
          <cell r="A46" t="str">
            <v>Budget</v>
          </cell>
          <cell r="D46" t="str">
            <v>Raccos clients Division Opérateurs</v>
          </cell>
          <cell r="X46">
            <v>8325</v>
          </cell>
          <cell r="Z46">
            <v>0</v>
          </cell>
          <cell r="AA46">
            <v>0</v>
          </cell>
        </row>
        <row r="47">
          <cell r="A47" t="str">
            <v>Budget</v>
          </cell>
          <cell r="D47" t="str">
            <v>Couverture</v>
          </cell>
          <cell r="H47" t="str">
            <v>Refac mat DSP</v>
          </cell>
          <cell r="X47">
            <v>10000</v>
          </cell>
          <cell r="Z47">
            <v>2500.0000000000005</v>
          </cell>
          <cell r="AA47">
            <v>833.33333333333348</v>
          </cell>
        </row>
        <row r="48">
          <cell r="A48" t="str">
            <v>Budget</v>
          </cell>
          <cell r="D48" t="str">
            <v>Couverture</v>
          </cell>
          <cell r="X48">
            <v>10000</v>
          </cell>
          <cell r="Z48">
            <v>0</v>
          </cell>
          <cell r="AA48">
            <v>0</v>
          </cell>
        </row>
        <row r="49">
          <cell r="A49" t="str">
            <v>Budget</v>
          </cell>
          <cell r="D49" t="str">
            <v>Couverture</v>
          </cell>
          <cell r="H49" t="str">
            <v>SFR IG</v>
          </cell>
          <cell r="X49">
            <v>10000</v>
          </cell>
          <cell r="Z49">
            <v>0</v>
          </cell>
          <cell r="AA49">
            <v>0</v>
          </cell>
        </row>
        <row r="50">
          <cell r="A50" t="str">
            <v>Budget</v>
          </cell>
          <cell r="D50" t="str">
            <v>Raccos clients Externes</v>
          </cell>
          <cell r="H50" t="str">
            <v>Intra DSP</v>
          </cell>
          <cell r="X50">
            <v>10125</v>
          </cell>
          <cell r="Z50">
            <v>0</v>
          </cell>
          <cell r="AA50">
            <v>0</v>
          </cell>
        </row>
        <row r="51">
          <cell r="A51" t="str">
            <v>Budget</v>
          </cell>
          <cell r="D51" t="str">
            <v>Couverture</v>
          </cell>
          <cell r="H51" t="str">
            <v>Presta ingénieirie &amp; déploiement réseau</v>
          </cell>
          <cell r="X51">
            <v>12000</v>
          </cell>
          <cell r="Z51">
            <v>3000</v>
          </cell>
          <cell r="AA51">
            <v>1000</v>
          </cell>
        </row>
        <row r="52">
          <cell r="A52" t="str">
            <v>Budget</v>
          </cell>
          <cell r="D52" t="str">
            <v>Raccos clients SFR Business Team</v>
          </cell>
          <cell r="H52" t="str">
            <v>Presta ingénieirie &amp; déploiement réseau</v>
          </cell>
          <cell r="X52">
            <v>12450</v>
          </cell>
          <cell r="Z52">
            <v>0</v>
          </cell>
          <cell r="AA52">
            <v>0</v>
          </cell>
        </row>
        <row r="53">
          <cell r="A53" t="str">
            <v>Budget</v>
          </cell>
          <cell r="D53" t="str">
            <v>Raccos clients Externes</v>
          </cell>
          <cell r="H53" t="str">
            <v>Presta ingénieirie &amp; déploiement réseau</v>
          </cell>
          <cell r="X53">
            <v>17050</v>
          </cell>
          <cell r="Z53">
            <v>0</v>
          </cell>
          <cell r="AA53">
            <v>0</v>
          </cell>
        </row>
        <row r="54">
          <cell r="A54" t="str">
            <v>Budget</v>
          </cell>
          <cell r="D54" t="str">
            <v>Raccos clients Division Opérateurs</v>
          </cell>
          <cell r="X54">
            <v>19425</v>
          </cell>
          <cell r="Z54">
            <v>0</v>
          </cell>
          <cell r="AA54">
            <v>0</v>
          </cell>
        </row>
        <row r="55">
          <cell r="A55" t="str">
            <v>Budget</v>
          </cell>
          <cell r="D55" t="str">
            <v>Raccos clients SFR Business Team</v>
          </cell>
          <cell r="H55" t="str">
            <v>Intra DSP</v>
          </cell>
          <cell r="X55">
            <v>23625</v>
          </cell>
          <cell r="Z55">
            <v>0</v>
          </cell>
          <cell r="AA55">
            <v>0</v>
          </cell>
        </row>
        <row r="56">
          <cell r="A56" t="str">
            <v>Budget</v>
          </cell>
          <cell r="D56" t="str">
            <v>Raccos clients SFR Business Team</v>
          </cell>
          <cell r="X56">
            <v>24900</v>
          </cell>
          <cell r="Z56">
            <v>0</v>
          </cell>
          <cell r="AA56">
            <v>0</v>
          </cell>
        </row>
        <row r="57">
          <cell r="A57" t="str">
            <v>Budget</v>
          </cell>
          <cell r="D57" t="str">
            <v>Capacité</v>
          </cell>
          <cell r="H57" t="str">
            <v>Refac mat DSP</v>
          </cell>
          <cell r="X57">
            <v>28161.8</v>
          </cell>
          <cell r="Z57">
            <v>7040.45</v>
          </cell>
          <cell r="AA57">
            <v>2346.8166666666666</v>
          </cell>
        </row>
        <row r="58">
          <cell r="A58" t="str">
            <v>Budget</v>
          </cell>
          <cell r="D58" t="str">
            <v>Capacité</v>
          </cell>
          <cell r="X58">
            <v>28292</v>
          </cell>
          <cell r="Z58">
            <v>7073</v>
          </cell>
          <cell r="AA58">
            <v>2357.6666666666665</v>
          </cell>
        </row>
        <row r="59">
          <cell r="A59" t="str">
            <v>Budget</v>
          </cell>
          <cell r="D59" t="str">
            <v>Raccos clients Externes</v>
          </cell>
          <cell r="X59">
            <v>32100</v>
          </cell>
          <cell r="Z59">
            <v>0</v>
          </cell>
          <cell r="AA59">
            <v>0</v>
          </cell>
        </row>
        <row r="60">
          <cell r="A60" t="str">
            <v>Budget</v>
          </cell>
          <cell r="D60" t="str">
            <v>Couverture</v>
          </cell>
          <cell r="X60">
            <v>40000</v>
          </cell>
          <cell r="Z60">
            <v>40000</v>
          </cell>
          <cell r="AA60">
            <v>40000</v>
          </cell>
        </row>
        <row r="61">
          <cell r="A61" t="str">
            <v>Budget</v>
          </cell>
          <cell r="D61" t="str">
            <v>Couverture</v>
          </cell>
          <cell r="X61">
            <v>50000</v>
          </cell>
          <cell r="Z61">
            <v>0</v>
          </cell>
          <cell r="AA61">
            <v>0</v>
          </cell>
        </row>
        <row r="62">
          <cell r="A62" t="str">
            <v>Budget</v>
          </cell>
          <cell r="D62" t="str">
            <v>Couverture</v>
          </cell>
          <cell r="H62" t="str">
            <v>Intra DSP</v>
          </cell>
          <cell r="X62">
            <v>57738.114000000001</v>
          </cell>
          <cell r="Z62">
            <v>14434.5285</v>
          </cell>
          <cell r="AA62">
            <v>4811.5095000000001</v>
          </cell>
        </row>
        <row r="63">
          <cell r="A63" t="str">
            <v>Budget</v>
          </cell>
          <cell r="D63" t="str">
            <v>Raccos clients SFR Business Team</v>
          </cell>
          <cell r="X63">
            <v>69097.5</v>
          </cell>
          <cell r="Z63">
            <v>0</v>
          </cell>
          <cell r="AA63">
            <v>0</v>
          </cell>
        </row>
        <row r="64">
          <cell r="A64" t="str">
            <v>Budget</v>
          </cell>
          <cell r="D64" t="str">
            <v>Capacité</v>
          </cell>
          <cell r="H64" t="str">
            <v>Refac mat DSP</v>
          </cell>
          <cell r="X64">
            <v>70628.7</v>
          </cell>
          <cell r="Z64">
            <v>17657.174999999999</v>
          </cell>
          <cell r="AA64">
            <v>5885.7249999999995</v>
          </cell>
        </row>
        <row r="65">
          <cell r="A65" t="str">
            <v>Budget</v>
          </cell>
          <cell r="D65" t="str">
            <v>Raccos clients Externes</v>
          </cell>
          <cell r="X65">
            <v>96077.5</v>
          </cell>
          <cell r="Z65">
            <v>0</v>
          </cell>
          <cell r="AA65">
            <v>0</v>
          </cell>
        </row>
        <row r="66">
          <cell r="A66" t="str">
            <v>Budget</v>
          </cell>
          <cell r="D66" t="str">
            <v>Raccos clients Externes</v>
          </cell>
          <cell r="X66">
            <v>100000</v>
          </cell>
          <cell r="Z66">
            <v>30000</v>
          </cell>
          <cell r="AA66">
            <v>30000</v>
          </cell>
        </row>
        <row r="67">
          <cell r="A67" t="str">
            <v>Budget</v>
          </cell>
          <cell r="D67" t="str">
            <v>Couverture</v>
          </cell>
          <cell r="X67">
            <v>120000</v>
          </cell>
          <cell r="Z67">
            <v>0</v>
          </cell>
          <cell r="AA67">
            <v>0</v>
          </cell>
        </row>
        <row r="68">
          <cell r="A68" t="str">
            <v>Budget</v>
          </cell>
          <cell r="D68" t="str">
            <v>Couverture</v>
          </cell>
          <cell r="X68">
            <v>160000</v>
          </cell>
          <cell r="Z68">
            <v>40000</v>
          </cell>
          <cell r="AA68">
            <v>13333.333333333332</v>
          </cell>
        </row>
        <row r="69">
          <cell r="A69" t="str">
            <v>Budget</v>
          </cell>
          <cell r="D69" t="str">
            <v>Raccos clients SFR Business Team</v>
          </cell>
          <cell r="X69">
            <v>161227.5</v>
          </cell>
          <cell r="Z69">
            <v>0</v>
          </cell>
          <cell r="AA69">
            <v>0</v>
          </cell>
        </row>
        <row r="70">
          <cell r="A70" t="str">
            <v>Budget</v>
          </cell>
          <cell r="D70" t="str">
            <v>Couverture</v>
          </cell>
          <cell r="H70" t="str">
            <v>Refac mat DSP</v>
          </cell>
          <cell r="X70">
            <v>190000</v>
          </cell>
          <cell r="Z70">
            <v>47500</v>
          </cell>
          <cell r="AA70">
            <v>15833.333333333334</v>
          </cell>
        </row>
        <row r="71">
          <cell r="A71" t="str">
            <v>Budget</v>
          </cell>
          <cell r="D71" t="str">
            <v>Raccos clients Externes</v>
          </cell>
          <cell r="X71">
            <v>207847.5</v>
          </cell>
          <cell r="Z71">
            <v>0</v>
          </cell>
          <cell r="AA71">
            <v>0</v>
          </cell>
        </row>
        <row r="72">
          <cell r="A72" t="str">
            <v>Budget</v>
          </cell>
          <cell r="D72" t="str">
            <v>Couverture</v>
          </cell>
          <cell r="X72">
            <v>500000</v>
          </cell>
          <cell r="Z72">
            <v>250000</v>
          </cell>
          <cell r="AA72">
            <v>250000</v>
          </cell>
        </row>
        <row r="73">
          <cell r="A73" t="str">
            <v>Budget</v>
          </cell>
          <cell r="D73" t="str">
            <v>Couverture</v>
          </cell>
          <cell r="X73">
            <v>-538000</v>
          </cell>
          <cell r="Z73">
            <v>-538000</v>
          </cell>
          <cell r="AA73">
            <v>0</v>
          </cell>
        </row>
        <row r="74">
          <cell r="A74" t="str">
            <v>Budget</v>
          </cell>
          <cell r="D74" t="str">
            <v>Raccos clients Division Opérateurs</v>
          </cell>
          <cell r="H74" t="str">
            <v>Presta ingénieirie &amp; déploiement réseau</v>
          </cell>
          <cell r="X74">
            <v>500</v>
          </cell>
          <cell r="Z74">
            <v>0</v>
          </cell>
          <cell r="AA74">
            <v>0</v>
          </cell>
        </row>
        <row r="75">
          <cell r="A75" t="str">
            <v>Budget</v>
          </cell>
          <cell r="D75" t="str">
            <v>Capacité</v>
          </cell>
          <cell r="H75" t="str">
            <v>Refac mat DSP</v>
          </cell>
          <cell r="X75">
            <v>813.4</v>
          </cell>
          <cell r="Z75">
            <v>203.35000000000002</v>
          </cell>
          <cell r="AA75">
            <v>67.783333333333346</v>
          </cell>
        </row>
        <row r="76">
          <cell r="A76" t="str">
            <v>Budget</v>
          </cell>
          <cell r="D76" t="str">
            <v>Raccos clients Externes</v>
          </cell>
          <cell r="H76" t="str">
            <v>Presta ingénieirie &amp; déploiement réseau</v>
          </cell>
          <cell r="X76">
            <v>900</v>
          </cell>
          <cell r="Z76">
            <v>0</v>
          </cell>
          <cell r="AA76">
            <v>0</v>
          </cell>
        </row>
        <row r="77">
          <cell r="A77" t="str">
            <v>Budget</v>
          </cell>
          <cell r="D77" t="str">
            <v>Raccos clients Division Opérateurs</v>
          </cell>
          <cell r="X77">
            <v>1000</v>
          </cell>
          <cell r="Z77">
            <v>0</v>
          </cell>
          <cell r="AA77">
            <v>0</v>
          </cell>
        </row>
        <row r="78">
          <cell r="A78" t="str">
            <v>Budget</v>
          </cell>
          <cell r="D78" t="str">
            <v>Raccos clients Division Opérateurs</v>
          </cell>
          <cell r="H78" t="str">
            <v>Intra DSP</v>
          </cell>
          <cell r="X78">
            <v>1250</v>
          </cell>
          <cell r="Z78">
            <v>0</v>
          </cell>
          <cell r="AA78">
            <v>0</v>
          </cell>
        </row>
        <row r="79">
          <cell r="A79" t="str">
            <v>Budget</v>
          </cell>
          <cell r="D79" t="str">
            <v>Capacité</v>
          </cell>
          <cell r="H79" t="str">
            <v>Refac mat DSP</v>
          </cell>
          <cell r="X79">
            <v>1525</v>
          </cell>
          <cell r="Z79">
            <v>381.25</v>
          </cell>
          <cell r="AA79">
            <v>127.08333333333333</v>
          </cell>
        </row>
        <row r="80">
          <cell r="A80" t="str">
            <v>Budget</v>
          </cell>
          <cell r="D80" t="str">
            <v>Raccos clients Externes</v>
          </cell>
          <cell r="X80">
            <v>1800</v>
          </cell>
          <cell r="Z80">
            <v>0</v>
          </cell>
          <cell r="AA80">
            <v>0</v>
          </cell>
        </row>
        <row r="81">
          <cell r="A81" t="str">
            <v>Budget</v>
          </cell>
          <cell r="D81" t="str">
            <v>Raccos clients Externes</v>
          </cell>
          <cell r="H81" t="str">
            <v>Intra DSP</v>
          </cell>
          <cell r="X81">
            <v>2250</v>
          </cell>
          <cell r="Z81">
            <v>0</v>
          </cell>
          <cell r="AA81">
            <v>0</v>
          </cell>
        </row>
        <row r="82">
          <cell r="A82" t="str">
            <v>Budget</v>
          </cell>
          <cell r="D82" t="str">
            <v>Raccos clients Division Opérateurs</v>
          </cell>
          <cell r="X82">
            <v>2775</v>
          </cell>
          <cell r="Z82">
            <v>0</v>
          </cell>
          <cell r="AA82">
            <v>0</v>
          </cell>
        </row>
        <row r="83">
          <cell r="A83" t="str">
            <v>Budget</v>
          </cell>
          <cell r="D83" t="str">
            <v>Raccos clients SFR Business Team</v>
          </cell>
          <cell r="H83" t="str">
            <v>Presta ingénieirie &amp; déploiement réseau</v>
          </cell>
          <cell r="X83">
            <v>3600</v>
          </cell>
          <cell r="Z83">
            <v>0</v>
          </cell>
          <cell r="AA83">
            <v>0</v>
          </cell>
        </row>
        <row r="84">
          <cell r="A84" t="str">
            <v>Budget</v>
          </cell>
          <cell r="D84" t="str">
            <v>Raccos clients Externes</v>
          </cell>
          <cell r="X84">
            <v>4995</v>
          </cell>
          <cell r="Z84">
            <v>0</v>
          </cell>
          <cell r="AA84">
            <v>0</v>
          </cell>
        </row>
        <row r="85">
          <cell r="A85" t="str">
            <v>Budget</v>
          </cell>
          <cell r="D85" t="str">
            <v>Raccos clients Division Opérateurs</v>
          </cell>
          <cell r="X85">
            <v>6475</v>
          </cell>
          <cell r="Z85">
            <v>0</v>
          </cell>
          <cell r="AA85">
            <v>0</v>
          </cell>
        </row>
        <row r="86">
          <cell r="A86" t="str">
            <v>Budget</v>
          </cell>
          <cell r="D86" t="str">
            <v>Raccos clients SFR Business Team</v>
          </cell>
          <cell r="X86">
            <v>7200</v>
          </cell>
          <cell r="Z86">
            <v>0</v>
          </cell>
          <cell r="AA86">
            <v>0</v>
          </cell>
        </row>
        <row r="87">
          <cell r="A87" t="str">
            <v>Budget</v>
          </cell>
          <cell r="D87" t="str">
            <v>Raccos clients SFR Business Team</v>
          </cell>
          <cell r="H87" t="str">
            <v>Intra DSP</v>
          </cell>
          <cell r="X87">
            <v>9000</v>
          </cell>
          <cell r="Z87">
            <v>0</v>
          </cell>
          <cell r="AA87">
            <v>0</v>
          </cell>
        </row>
        <row r="88">
          <cell r="A88" t="str">
            <v>Budget</v>
          </cell>
          <cell r="D88" t="str">
            <v>Raccos clients Externes</v>
          </cell>
          <cell r="X88">
            <v>11655</v>
          </cell>
          <cell r="Z88">
            <v>0</v>
          </cell>
          <cell r="AA88">
            <v>0</v>
          </cell>
        </row>
        <row r="89">
          <cell r="A89" t="str">
            <v>Budget</v>
          </cell>
          <cell r="D89" t="str">
            <v>Capacité</v>
          </cell>
          <cell r="X89">
            <v>15227</v>
          </cell>
          <cell r="Z89">
            <v>3806.75</v>
          </cell>
          <cell r="AA89">
            <v>1268.9166666666667</v>
          </cell>
        </row>
        <row r="90">
          <cell r="A90" t="str">
            <v>Budget</v>
          </cell>
          <cell r="D90" t="str">
            <v>Capacité</v>
          </cell>
          <cell r="H90" t="str">
            <v>Refac mat DSP</v>
          </cell>
          <cell r="X90">
            <v>15454.6</v>
          </cell>
          <cell r="Z90">
            <v>3863.6500000000005</v>
          </cell>
          <cell r="AA90">
            <v>1287.8833333333334</v>
          </cell>
        </row>
        <row r="91">
          <cell r="A91" t="str">
            <v>Budget</v>
          </cell>
          <cell r="D91" t="str">
            <v>Raccos clients SFR Business Team</v>
          </cell>
          <cell r="X91">
            <v>19980</v>
          </cell>
          <cell r="Z91">
            <v>0</v>
          </cell>
          <cell r="AA91">
            <v>0</v>
          </cell>
        </row>
        <row r="92">
          <cell r="A92" t="str">
            <v>Budget</v>
          </cell>
          <cell r="D92" t="str">
            <v>Capacité</v>
          </cell>
          <cell r="H92" t="str">
            <v>Refac mat DSP</v>
          </cell>
          <cell r="X92">
            <v>28975</v>
          </cell>
          <cell r="Z92">
            <v>7243.7499999999991</v>
          </cell>
          <cell r="AA92">
            <v>2414.583333333333</v>
          </cell>
        </row>
        <row r="93">
          <cell r="A93" t="str">
            <v>Budget</v>
          </cell>
          <cell r="D93" t="str">
            <v>Couverture</v>
          </cell>
          <cell r="H93" t="str">
            <v>Intra DSP</v>
          </cell>
          <cell r="X93">
            <v>37834.398000000001</v>
          </cell>
          <cell r="Z93">
            <v>9458.5995000000003</v>
          </cell>
          <cell r="AA93">
            <v>3152.8665000000001</v>
          </cell>
        </row>
        <row r="94">
          <cell r="A94" t="str">
            <v>Budget</v>
          </cell>
          <cell r="D94" t="str">
            <v>Couverture</v>
          </cell>
          <cell r="X94">
            <v>40000</v>
          </cell>
          <cell r="Z94">
            <v>20000</v>
          </cell>
          <cell r="AA94">
            <v>20000</v>
          </cell>
        </row>
        <row r="95">
          <cell r="A95" t="str">
            <v>Budget</v>
          </cell>
          <cell r="D95" t="str">
            <v>Raccos clients SFR Business Team</v>
          </cell>
          <cell r="X95">
            <v>46620</v>
          </cell>
          <cell r="Z95">
            <v>0</v>
          </cell>
          <cell r="AA95">
            <v>0</v>
          </cell>
        </row>
        <row r="96">
          <cell r="A96" t="str">
            <v>Budget</v>
          </cell>
          <cell r="D96" t="str">
            <v>Couverture</v>
          </cell>
          <cell r="X96">
            <v>150000</v>
          </cell>
          <cell r="Z96">
            <v>0</v>
          </cell>
          <cell r="AA96">
            <v>0</v>
          </cell>
        </row>
        <row r="97">
          <cell r="A97" t="str">
            <v>Budget</v>
          </cell>
          <cell r="D97" t="str">
            <v>Couverture</v>
          </cell>
          <cell r="X97">
            <v>650000</v>
          </cell>
          <cell r="Z97">
            <v>650000</v>
          </cell>
          <cell r="AA97">
            <v>0</v>
          </cell>
        </row>
        <row r="98">
          <cell r="A98" t="str">
            <v>Budget</v>
          </cell>
          <cell r="D98" t="str">
            <v>Couverture</v>
          </cell>
          <cell r="X98">
            <v>1107.1428571428573</v>
          </cell>
          <cell r="Z98">
            <v>276.78571428571433</v>
          </cell>
          <cell r="AA98">
            <v>0</v>
          </cell>
        </row>
        <row r="99">
          <cell r="A99" t="str">
            <v>Budget</v>
          </cell>
          <cell r="D99" t="str">
            <v>Capacité</v>
          </cell>
          <cell r="X99">
            <v>2000</v>
          </cell>
          <cell r="Z99">
            <v>500</v>
          </cell>
          <cell r="AA99">
            <v>166.66666666666666</v>
          </cell>
        </row>
        <row r="100">
          <cell r="A100" t="str">
            <v>Budget</v>
          </cell>
          <cell r="D100" t="str">
            <v>Capacité</v>
          </cell>
          <cell r="X100">
            <v>2400</v>
          </cell>
          <cell r="Z100">
            <v>600</v>
          </cell>
          <cell r="AA100">
            <v>200</v>
          </cell>
        </row>
        <row r="101">
          <cell r="A101" t="str">
            <v>Budget</v>
          </cell>
          <cell r="D101" t="str">
            <v>Raccos clients Division Opérateurs</v>
          </cell>
          <cell r="H101" t="str">
            <v>Presta ingénieirie &amp; déploiement réseau</v>
          </cell>
          <cell r="X101">
            <v>3000</v>
          </cell>
          <cell r="Z101">
            <v>0</v>
          </cell>
          <cell r="AA101">
            <v>0</v>
          </cell>
        </row>
        <row r="102">
          <cell r="A102" t="str">
            <v>Budget</v>
          </cell>
          <cell r="D102" t="str">
            <v>Capacité</v>
          </cell>
          <cell r="X102">
            <v>4000</v>
          </cell>
          <cell r="Z102">
            <v>0</v>
          </cell>
          <cell r="AA102">
            <v>0</v>
          </cell>
        </row>
        <row r="103">
          <cell r="A103" t="str">
            <v>Budget</v>
          </cell>
          <cell r="D103" t="str">
            <v>Raccos clients Division Opérateurs</v>
          </cell>
          <cell r="X103">
            <v>4500</v>
          </cell>
          <cell r="Z103">
            <v>0</v>
          </cell>
          <cell r="AA103">
            <v>0</v>
          </cell>
        </row>
        <row r="104">
          <cell r="A104" t="str">
            <v>Budget</v>
          </cell>
          <cell r="D104" t="str">
            <v>Couverture</v>
          </cell>
          <cell r="X104">
            <v>5535.7142857142853</v>
          </cell>
          <cell r="Z104">
            <v>1383.9285714285713</v>
          </cell>
          <cell r="AA104">
            <v>0</v>
          </cell>
        </row>
        <row r="105">
          <cell r="A105" t="str">
            <v>Budget</v>
          </cell>
          <cell r="D105" t="str">
            <v>Couverture</v>
          </cell>
          <cell r="H105" t="str">
            <v>Refac mat DSP</v>
          </cell>
          <cell r="X105">
            <v>6250</v>
          </cell>
          <cell r="Z105">
            <v>4166.666666666667</v>
          </cell>
          <cell r="AA105">
            <v>2083.3333333333335</v>
          </cell>
        </row>
        <row r="106">
          <cell r="A106" t="str">
            <v>Budget</v>
          </cell>
          <cell r="D106" t="str">
            <v>Raccos clients Externes</v>
          </cell>
          <cell r="X106">
            <v>7000</v>
          </cell>
          <cell r="Z106">
            <v>2333.3333333333335</v>
          </cell>
          <cell r="AA106">
            <v>2333.3333333333335</v>
          </cell>
        </row>
        <row r="107">
          <cell r="A107" t="str">
            <v>Budget</v>
          </cell>
          <cell r="D107" t="str">
            <v>Raccos clients Division Opérateurs</v>
          </cell>
          <cell r="H107" t="str">
            <v>Intra DSP</v>
          </cell>
          <cell r="X107">
            <v>7500</v>
          </cell>
          <cell r="Z107">
            <v>0</v>
          </cell>
          <cell r="AA107">
            <v>0</v>
          </cell>
        </row>
        <row r="108">
          <cell r="A108" t="str">
            <v>Budget</v>
          </cell>
          <cell r="D108" t="str">
            <v>Raccos clients Externes</v>
          </cell>
          <cell r="X108">
            <v>8000</v>
          </cell>
          <cell r="Z108">
            <v>2666.6666666666665</v>
          </cell>
          <cell r="AA108">
            <v>2666.6666666666665</v>
          </cell>
        </row>
        <row r="109">
          <cell r="A109" t="str">
            <v>Budget</v>
          </cell>
          <cell r="D109" t="str">
            <v>Capacité</v>
          </cell>
          <cell r="H109" t="str">
            <v>Refac mat DSP</v>
          </cell>
          <cell r="X109">
            <v>11017.1</v>
          </cell>
          <cell r="Z109">
            <v>2754.2750000000001</v>
          </cell>
          <cell r="AA109">
            <v>918.0916666666667</v>
          </cell>
        </row>
        <row r="110">
          <cell r="A110" t="str">
            <v>Budget</v>
          </cell>
          <cell r="D110" t="str">
            <v>Couverture</v>
          </cell>
          <cell r="X110">
            <v>11071.428571428571</v>
          </cell>
          <cell r="Z110">
            <v>2767.8571428571427</v>
          </cell>
          <cell r="AA110">
            <v>0</v>
          </cell>
        </row>
        <row r="111">
          <cell r="A111" t="str">
            <v>Budget</v>
          </cell>
          <cell r="D111" t="str">
            <v>Raccos clients Division Opérateurs</v>
          </cell>
          <cell r="X111">
            <v>12000</v>
          </cell>
          <cell r="Z111">
            <v>0</v>
          </cell>
          <cell r="AA111">
            <v>0</v>
          </cell>
        </row>
        <row r="112">
          <cell r="A112" t="str">
            <v>Budget</v>
          </cell>
          <cell r="D112" t="str">
            <v>Couverture</v>
          </cell>
          <cell r="X112">
            <v>15000</v>
          </cell>
          <cell r="Z112">
            <v>10000</v>
          </cell>
          <cell r="AA112">
            <v>5000</v>
          </cell>
        </row>
        <row r="113">
          <cell r="A113" t="str">
            <v>Budget</v>
          </cell>
          <cell r="D113" t="str">
            <v>Raccos clients Externes</v>
          </cell>
          <cell r="X113">
            <v>15000</v>
          </cell>
          <cell r="Z113">
            <v>5000</v>
          </cell>
          <cell r="AA113">
            <v>5000</v>
          </cell>
        </row>
        <row r="114">
          <cell r="A114" t="str">
            <v>Budget</v>
          </cell>
          <cell r="D114" t="str">
            <v>Capacité</v>
          </cell>
          <cell r="X114">
            <v>20000</v>
          </cell>
          <cell r="Z114">
            <v>5000</v>
          </cell>
          <cell r="AA114">
            <v>1666.6666666666667</v>
          </cell>
        </row>
        <row r="115">
          <cell r="A115" t="str">
            <v>Budget</v>
          </cell>
          <cell r="D115" t="str">
            <v>Couverture</v>
          </cell>
          <cell r="X115">
            <v>21000</v>
          </cell>
          <cell r="Z115">
            <v>4500</v>
          </cell>
          <cell r="AA115">
            <v>1500</v>
          </cell>
        </row>
        <row r="116">
          <cell r="A116" t="str">
            <v>Budget</v>
          </cell>
          <cell r="D116" t="str">
            <v>Couverture</v>
          </cell>
          <cell r="X116">
            <v>21125</v>
          </cell>
          <cell r="Z116">
            <v>14083.333333333334</v>
          </cell>
          <cell r="AA116">
            <v>7041.666666666667</v>
          </cell>
        </row>
        <row r="117">
          <cell r="A117" t="str">
            <v>Budget</v>
          </cell>
          <cell r="D117" t="str">
            <v>Raccos clients SFR Business Team</v>
          </cell>
          <cell r="H117" t="str">
            <v>Presta ingénieirie &amp; déploiement réseau</v>
          </cell>
          <cell r="X117">
            <v>22100</v>
          </cell>
          <cell r="Z117">
            <v>0</v>
          </cell>
          <cell r="AA117">
            <v>0</v>
          </cell>
        </row>
        <row r="118">
          <cell r="A118" t="str">
            <v>Budget</v>
          </cell>
          <cell r="D118" t="str">
            <v>Capacité</v>
          </cell>
          <cell r="H118" t="str">
            <v>Refac mat DSP</v>
          </cell>
          <cell r="X118">
            <v>22622.7</v>
          </cell>
          <cell r="Z118">
            <v>5655.6749999999993</v>
          </cell>
          <cell r="AA118">
            <v>1885.2249999999999</v>
          </cell>
        </row>
        <row r="119">
          <cell r="A119" t="str">
            <v>Budget</v>
          </cell>
          <cell r="D119" t="str">
            <v>Couverture</v>
          </cell>
          <cell r="X119">
            <v>25000</v>
          </cell>
          <cell r="Z119">
            <v>0</v>
          </cell>
          <cell r="AA119">
            <v>0</v>
          </cell>
        </row>
        <row r="120">
          <cell r="A120" t="str">
            <v>Budget</v>
          </cell>
          <cell r="D120" t="str">
            <v>Capacité</v>
          </cell>
          <cell r="X120">
            <v>30000</v>
          </cell>
          <cell r="Z120">
            <v>0</v>
          </cell>
          <cell r="AA120">
            <v>0</v>
          </cell>
        </row>
        <row r="121">
          <cell r="A121" t="str">
            <v>Budget</v>
          </cell>
          <cell r="D121" t="str">
            <v>Raccos clients Division Opérateurs</v>
          </cell>
          <cell r="X121">
            <v>30000</v>
          </cell>
          <cell r="Z121">
            <v>0</v>
          </cell>
          <cell r="AA121">
            <v>0</v>
          </cell>
        </row>
        <row r="122">
          <cell r="A122" t="str">
            <v>Budget</v>
          </cell>
          <cell r="D122" t="str">
            <v>Raccos clients SFR Business Team</v>
          </cell>
          <cell r="X122">
            <v>30150</v>
          </cell>
          <cell r="Z122">
            <v>0</v>
          </cell>
          <cell r="AA122">
            <v>0</v>
          </cell>
        </row>
        <row r="123">
          <cell r="A123" t="str">
            <v>Budget</v>
          </cell>
          <cell r="D123" t="str">
            <v>Couverture</v>
          </cell>
          <cell r="X123">
            <v>36000</v>
          </cell>
          <cell r="Z123">
            <v>24000</v>
          </cell>
          <cell r="AA123">
            <v>12000</v>
          </cell>
        </row>
        <row r="124">
          <cell r="A124" t="str">
            <v>Budget</v>
          </cell>
          <cell r="D124" t="str">
            <v>Raccos clients Externes</v>
          </cell>
          <cell r="X124">
            <v>36000</v>
          </cell>
          <cell r="Z124">
            <v>12000</v>
          </cell>
          <cell r="AA124">
            <v>12000</v>
          </cell>
        </row>
        <row r="125">
          <cell r="A125" t="str">
            <v>Budget</v>
          </cell>
          <cell r="D125" t="str">
            <v>Couverture</v>
          </cell>
          <cell r="X125">
            <v>40000</v>
          </cell>
          <cell r="Z125">
            <v>0</v>
          </cell>
          <cell r="AA125">
            <v>0</v>
          </cell>
        </row>
        <row r="126">
          <cell r="A126" t="str">
            <v>Budget</v>
          </cell>
          <cell r="D126" t="str">
            <v>Couverture</v>
          </cell>
          <cell r="X126">
            <v>44285.714285714283</v>
          </cell>
          <cell r="Z126">
            <v>11071.428571428571</v>
          </cell>
          <cell r="AA126">
            <v>0</v>
          </cell>
        </row>
        <row r="127">
          <cell r="A127" t="str">
            <v>Budget</v>
          </cell>
          <cell r="D127" t="str">
            <v>Raccos clients Externes</v>
          </cell>
          <cell r="X127">
            <v>45000</v>
          </cell>
          <cell r="Z127">
            <v>15000</v>
          </cell>
          <cell r="AA127">
            <v>15000</v>
          </cell>
        </row>
        <row r="128">
          <cell r="A128" t="str">
            <v>Budget</v>
          </cell>
          <cell r="D128" t="str">
            <v>Raccos clients SFR Business Team</v>
          </cell>
          <cell r="H128" t="str">
            <v>Intra DSP</v>
          </cell>
          <cell r="X128">
            <v>47250</v>
          </cell>
          <cell r="Z128">
            <v>0</v>
          </cell>
          <cell r="AA128">
            <v>0</v>
          </cell>
        </row>
        <row r="129">
          <cell r="A129" t="str">
            <v>Budget</v>
          </cell>
          <cell r="D129" t="str">
            <v>Raccos clients Externes</v>
          </cell>
          <cell r="H129" t="str">
            <v>Presta ingénieirie &amp; déploiement réseau</v>
          </cell>
          <cell r="X129">
            <v>52900</v>
          </cell>
          <cell r="Z129">
            <v>10000</v>
          </cell>
          <cell r="AA129">
            <v>3333.3333333333335</v>
          </cell>
        </row>
        <row r="130">
          <cell r="A130" t="str">
            <v>Budget</v>
          </cell>
          <cell r="D130" t="str">
            <v>Raccos clients Externes</v>
          </cell>
          <cell r="H130" t="str">
            <v>Intra DSP</v>
          </cell>
          <cell r="X130">
            <v>75000</v>
          </cell>
          <cell r="Z130">
            <v>25000</v>
          </cell>
          <cell r="AA130">
            <v>25000</v>
          </cell>
        </row>
        <row r="131">
          <cell r="A131" t="str">
            <v>Budget</v>
          </cell>
          <cell r="D131" t="str">
            <v>Raccos clients Externes</v>
          </cell>
          <cell r="X131">
            <v>79350</v>
          </cell>
          <cell r="Z131">
            <v>15000</v>
          </cell>
          <cell r="AA131">
            <v>5000</v>
          </cell>
        </row>
        <row r="132">
          <cell r="A132" t="str">
            <v>Budget</v>
          </cell>
          <cell r="D132" t="str">
            <v>Capacité</v>
          </cell>
          <cell r="X132">
            <v>80000</v>
          </cell>
          <cell r="Z132">
            <v>20000</v>
          </cell>
          <cell r="AA132">
            <v>6666.666666666667</v>
          </cell>
        </row>
        <row r="133">
          <cell r="A133" t="str">
            <v>Budget</v>
          </cell>
          <cell r="D133" t="str">
            <v>Raccos clients SFR Business Team</v>
          </cell>
          <cell r="X133">
            <v>94400</v>
          </cell>
          <cell r="Z133">
            <v>0</v>
          </cell>
          <cell r="AA133">
            <v>0</v>
          </cell>
        </row>
        <row r="134">
          <cell r="A134" t="str">
            <v>Budget</v>
          </cell>
          <cell r="D134" t="str">
            <v>Couverture</v>
          </cell>
          <cell r="X134">
            <v>100000</v>
          </cell>
          <cell r="Z134">
            <v>66666.666666666672</v>
          </cell>
          <cell r="AA134">
            <v>33333.333333333336</v>
          </cell>
        </row>
        <row r="135">
          <cell r="A135" t="str">
            <v>Budget</v>
          </cell>
          <cell r="D135" t="str">
            <v>Couverture</v>
          </cell>
          <cell r="H135" t="str">
            <v>Intra DSP</v>
          </cell>
          <cell r="X135">
            <v>101515.30200000001</v>
          </cell>
          <cell r="Z135">
            <v>25378.825499999999</v>
          </cell>
          <cell r="AA135">
            <v>8459.6085000000003</v>
          </cell>
        </row>
        <row r="136">
          <cell r="A136" t="str">
            <v>Budget</v>
          </cell>
          <cell r="D136" t="str">
            <v>Couverture</v>
          </cell>
          <cell r="H136" t="str">
            <v>Refac mat DSP</v>
          </cell>
          <cell r="X136">
            <v>118750</v>
          </cell>
          <cell r="Z136">
            <v>79166.666666666657</v>
          </cell>
          <cell r="AA136">
            <v>39583.333333333328</v>
          </cell>
        </row>
        <row r="137">
          <cell r="A137" t="str">
            <v>Budget</v>
          </cell>
          <cell r="D137" t="str">
            <v>Couverture</v>
          </cell>
          <cell r="X137">
            <v>120000</v>
          </cell>
          <cell r="Z137">
            <v>80000</v>
          </cell>
          <cell r="AA137">
            <v>40000</v>
          </cell>
        </row>
        <row r="138">
          <cell r="A138" t="str">
            <v>Budget</v>
          </cell>
          <cell r="D138" t="str">
            <v>Raccos clients Externes</v>
          </cell>
          <cell r="H138" t="str">
            <v>Intra DSP</v>
          </cell>
          <cell r="X138">
            <v>120250</v>
          </cell>
          <cell r="Z138">
            <v>25000</v>
          </cell>
          <cell r="AA138">
            <v>8333.3333333333339</v>
          </cell>
        </row>
        <row r="139">
          <cell r="A139" t="str">
            <v>Budget</v>
          </cell>
          <cell r="D139" t="str">
            <v>Capacité</v>
          </cell>
          <cell r="X139">
            <v>172210</v>
          </cell>
          <cell r="Z139">
            <v>43052.5</v>
          </cell>
          <cell r="AA139">
            <v>14350.833333333334</v>
          </cell>
        </row>
        <row r="140">
          <cell r="A140" t="str">
            <v>Budget</v>
          </cell>
          <cell r="D140" t="str">
            <v>Raccos clients SFR Business Team</v>
          </cell>
          <cell r="X140">
            <v>201000</v>
          </cell>
          <cell r="Z140">
            <v>0</v>
          </cell>
          <cell r="AA140">
            <v>0</v>
          </cell>
        </row>
        <row r="141">
          <cell r="A141" t="str">
            <v>Budget</v>
          </cell>
          <cell r="D141" t="str">
            <v>Capacité</v>
          </cell>
          <cell r="H141" t="str">
            <v>Refac mat DSP</v>
          </cell>
          <cell r="X141">
            <v>209324.9</v>
          </cell>
          <cell r="Z141">
            <v>52331.224999999991</v>
          </cell>
          <cell r="AA141">
            <v>17443.741666666665</v>
          </cell>
        </row>
        <row r="142">
          <cell r="A142" t="str">
            <v>Budget</v>
          </cell>
          <cell r="D142" t="str">
            <v>Raccos clients Externes</v>
          </cell>
          <cell r="X142">
            <v>211600</v>
          </cell>
          <cell r="Z142">
            <v>40000</v>
          </cell>
          <cell r="AA142">
            <v>13333.333333333334</v>
          </cell>
        </row>
        <row r="143">
          <cell r="A143" t="str">
            <v>Budget</v>
          </cell>
          <cell r="D143" t="str">
            <v>Capacité</v>
          </cell>
          <cell r="H143" t="str">
            <v>Refac mat DSP</v>
          </cell>
          <cell r="X143">
            <v>429831.3</v>
          </cell>
          <cell r="Z143">
            <v>107457.82500000001</v>
          </cell>
          <cell r="AA143">
            <v>35819.275000000001</v>
          </cell>
        </row>
        <row r="144">
          <cell r="A144" t="str">
            <v>Budget</v>
          </cell>
          <cell r="D144" t="str">
            <v>Raccos clients Externes</v>
          </cell>
          <cell r="X144">
            <v>529000</v>
          </cell>
          <cell r="Z144">
            <v>100000</v>
          </cell>
          <cell r="AA144">
            <v>33333.333333333336</v>
          </cell>
        </row>
        <row r="145">
          <cell r="A145" t="str">
            <v>Budget</v>
          </cell>
          <cell r="D145" t="str">
            <v>Raccos clients Division Opérateurs</v>
          </cell>
          <cell r="H145" t="str">
            <v>Presta ingénieirie &amp; déploiement réseau</v>
          </cell>
          <cell r="X145">
            <v>1200</v>
          </cell>
          <cell r="Z145">
            <v>0</v>
          </cell>
          <cell r="AA145">
            <v>0</v>
          </cell>
        </row>
        <row r="146">
          <cell r="A146" t="str">
            <v>Budget</v>
          </cell>
          <cell r="D146" t="str">
            <v>Raccos clients Division Opérateurs</v>
          </cell>
          <cell r="X146">
            <v>2400</v>
          </cell>
          <cell r="Z146">
            <v>0</v>
          </cell>
          <cell r="AA146">
            <v>0</v>
          </cell>
        </row>
        <row r="147">
          <cell r="A147" t="str">
            <v>Budget</v>
          </cell>
          <cell r="D147" t="str">
            <v>Raccos clients Division Opérateurs</v>
          </cell>
          <cell r="H147" t="str">
            <v>Intra DSP</v>
          </cell>
          <cell r="X147">
            <v>3000</v>
          </cell>
          <cell r="Z147">
            <v>0</v>
          </cell>
          <cell r="AA147">
            <v>0</v>
          </cell>
        </row>
        <row r="148">
          <cell r="A148" t="str">
            <v>Budget</v>
          </cell>
          <cell r="D148" t="str">
            <v>Raccos clients Externes</v>
          </cell>
          <cell r="H148" t="str">
            <v>Presta ingénieirie &amp; déploiement réseau</v>
          </cell>
          <cell r="X148">
            <v>3240</v>
          </cell>
          <cell r="Z148">
            <v>0</v>
          </cell>
          <cell r="AA148">
            <v>0</v>
          </cell>
        </row>
        <row r="149">
          <cell r="A149" t="str">
            <v>Budget</v>
          </cell>
          <cell r="D149" t="str">
            <v>Capacité</v>
          </cell>
          <cell r="H149" t="str">
            <v>Refac mat DSP</v>
          </cell>
          <cell r="X149">
            <v>3334.95</v>
          </cell>
          <cell r="Z149">
            <v>833.73750000000007</v>
          </cell>
          <cell r="AA149">
            <v>277.91250000000002</v>
          </cell>
        </row>
        <row r="150">
          <cell r="A150" t="str">
            <v>Budget</v>
          </cell>
          <cell r="D150" t="str">
            <v>Couverture</v>
          </cell>
          <cell r="H150" t="str">
            <v>Refac mat DSP</v>
          </cell>
          <cell r="X150">
            <v>5000</v>
          </cell>
          <cell r="Z150">
            <v>1250</v>
          </cell>
          <cell r="AA150">
            <v>416.66666666666663</v>
          </cell>
        </row>
        <row r="151">
          <cell r="A151" t="str">
            <v>Budget</v>
          </cell>
          <cell r="D151" t="str">
            <v>Couverture</v>
          </cell>
          <cell r="X151">
            <v>6412</v>
          </cell>
          <cell r="Z151">
            <v>6412</v>
          </cell>
          <cell r="AA151">
            <v>0</v>
          </cell>
        </row>
        <row r="152">
          <cell r="A152" t="str">
            <v>Budget</v>
          </cell>
          <cell r="D152" t="str">
            <v>Raccos clients Externes</v>
          </cell>
          <cell r="X152">
            <v>6480</v>
          </cell>
          <cell r="Z152">
            <v>0</v>
          </cell>
          <cell r="AA152">
            <v>0</v>
          </cell>
        </row>
        <row r="153">
          <cell r="A153" t="str">
            <v>Budget</v>
          </cell>
          <cell r="D153" t="str">
            <v>Raccos clients Division Opérateurs</v>
          </cell>
          <cell r="X153">
            <v>6660</v>
          </cell>
          <cell r="Z153">
            <v>0</v>
          </cell>
          <cell r="AA153">
            <v>0</v>
          </cell>
        </row>
        <row r="154">
          <cell r="A154" t="str">
            <v>Budget</v>
          </cell>
          <cell r="D154" t="str">
            <v>Raccos clients Externes</v>
          </cell>
          <cell r="H154" t="str">
            <v>Intra DSP</v>
          </cell>
          <cell r="X154">
            <v>8100</v>
          </cell>
          <cell r="Z154">
            <v>0</v>
          </cell>
          <cell r="AA154">
            <v>0</v>
          </cell>
        </row>
        <row r="155">
          <cell r="A155" t="str">
            <v>Budget</v>
          </cell>
          <cell r="D155" t="str">
            <v>Raccos clients SFR Business Team</v>
          </cell>
          <cell r="H155" t="str">
            <v>Presta ingénieirie &amp; déploiement réseau</v>
          </cell>
          <cell r="X155">
            <v>13560</v>
          </cell>
          <cell r="Z155">
            <v>666.66666666666663</v>
          </cell>
          <cell r="AA155">
            <v>333.33333333333331</v>
          </cell>
        </row>
        <row r="156">
          <cell r="A156" t="str">
            <v>Budget</v>
          </cell>
          <cell r="D156" t="str">
            <v>Raccos clients Division Opérateurs</v>
          </cell>
          <cell r="X156">
            <v>15540</v>
          </cell>
          <cell r="Z156">
            <v>0</v>
          </cell>
          <cell r="AA156">
            <v>0</v>
          </cell>
        </row>
        <row r="157">
          <cell r="A157" t="str">
            <v>Budget</v>
          </cell>
          <cell r="D157" t="str">
            <v>Raccos clients Externes</v>
          </cell>
          <cell r="X157">
            <v>17982</v>
          </cell>
          <cell r="Z157">
            <v>0</v>
          </cell>
          <cell r="AA157">
            <v>0</v>
          </cell>
        </row>
        <row r="158">
          <cell r="A158" t="str">
            <v>Budget</v>
          </cell>
          <cell r="D158" t="str">
            <v>Raccos clients SFR Business Team</v>
          </cell>
          <cell r="H158" t="str">
            <v>Intra DSP</v>
          </cell>
          <cell r="X158">
            <v>18900</v>
          </cell>
          <cell r="Z158">
            <v>0</v>
          </cell>
          <cell r="AA158">
            <v>0</v>
          </cell>
        </row>
        <row r="159">
          <cell r="A159" t="str">
            <v>Budget</v>
          </cell>
          <cell r="D159" t="str">
            <v>Raccos clients SFR Business Team</v>
          </cell>
          <cell r="X159">
            <v>25120</v>
          </cell>
          <cell r="Z159">
            <v>0</v>
          </cell>
          <cell r="AA159">
            <v>0</v>
          </cell>
        </row>
        <row r="160">
          <cell r="A160" t="str">
            <v>Budget</v>
          </cell>
          <cell r="D160" t="str">
            <v>Capacité</v>
          </cell>
          <cell r="H160" t="str">
            <v>Refac mat DSP</v>
          </cell>
          <cell r="X160">
            <v>26802.25</v>
          </cell>
          <cell r="Z160">
            <v>10450.562500000004</v>
          </cell>
          <cell r="AA160">
            <v>1816.854166666667</v>
          </cell>
        </row>
        <row r="161">
          <cell r="A161" t="str">
            <v>Budget</v>
          </cell>
          <cell r="D161" t="str">
            <v>Couverture</v>
          </cell>
          <cell r="X161">
            <v>28500</v>
          </cell>
          <cell r="Z161">
            <v>7125</v>
          </cell>
          <cell r="AA161">
            <v>2375</v>
          </cell>
        </row>
        <row r="162">
          <cell r="A162" t="str">
            <v>Budget</v>
          </cell>
          <cell r="D162" t="str">
            <v>Raccos clients Externes</v>
          </cell>
          <cell r="X162">
            <v>41958</v>
          </cell>
          <cell r="Z162">
            <v>0</v>
          </cell>
          <cell r="AA162">
            <v>0</v>
          </cell>
        </row>
        <row r="163">
          <cell r="A163" t="str">
            <v>Budget</v>
          </cell>
          <cell r="D163" t="str">
            <v>Couverture</v>
          </cell>
          <cell r="X163">
            <v>50242</v>
          </cell>
          <cell r="Z163">
            <v>50242</v>
          </cell>
          <cell r="AA163">
            <v>0</v>
          </cell>
        </row>
        <row r="164">
          <cell r="A164" t="str">
            <v>Budget</v>
          </cell>
          <cell r="D164" t="str">
            <v>Capacité</v>
          </cell>
          <cell r="X164">
            <v>53195</v>
          </cell>
          <cell r="Z164">
            <v>13298.75</v>
          </cell>
          <cell r="AA164">
            <v>4432.916666666667</v>
          </cell>
        </row>
        <row r="165">
          <cell r="A165" t="str">
            <v>Budget</v>
          </cell>
          <cell r="D165" t="str">
            <v>Couverture</v>
          </cell>
          <cell r="H165" t="str">
            <v>Intra DSP</v>
          </cell>
          <cell r="X165">
            <v>61037.927999999993</v>
          </cell>
          <cell r="Z165">
            <v>15259.482</v>
          </cell>
          <cell r="AA165">
            <v>5086.4939999999997</v>
          </cell>
        </row>
        <row r="166">
          <cell r="A166" t="str">
            <v>Budget</v>
          </cell>
          <cell r="D166" t="str">
            <v>Capacité</v>
          </cell>
          <cell r="H166" t="str">
            <v>Refac mat DSP</v>
          </cell>
          <cell r="X166">
            <v>63364.05</v>
          </cell>
          <cell r="Z166">
            <v>15841.012499999999</v>
          </cell>
          <cell r="AA166">
            <v>5280.3374999999996</v>
          </cell>
        </row>
        <row r="167">
          <cell r="A167" t="str">
            <v>Budget</v>
          </cell>
          <cell r="D167" t="str">
            <v>Raccos clients SFR Business Team</v>
          </cell>
          <cell r="X167">
            <v>76708</v>
          </cell>
          <cell r="Z167">
            <v>4666.666666666667</v>
          </cell>
          <cell r="AA167">
            <v>2333.3333333333335</v>
          </cell>
        </row>
        <row r="168">
          <cell r="A168" t="str">
            <v>Budget</v>
          </cell>
          <cell r="D168" t="str">
            <v>Couverture</v>
          </cell>
          <cell r="X168">
            <v>80000</v>
          </cell>
          <cell r="Z168">
            <v>20000</v>
          </cell>
          <cell r="AA168">
            <v>6666.6666666666661</v>
          </cell>
        </row>
        <row r="169">
          <cell r="A169" t="str">
            <v>Budget</v>
          </cell>
          <cell r="D169" t="str">
            <v>Raccos clients Externes</v>
          </cell>
          <cell r="X169">
            <v>89194</v>
          </cell>
          <cell r="Z169">
            <v>89194</v>
          </cell>
          <cell r="AA169">
            <v>0</v>
          </cell>
        </row>
        <row r="170">
          <cell r="A170" t="str">
            <v>Budget</v>
          </cell>
          <cell r="D170" t="str">
            <v>Couverture</v>
          </cell>
          <cell r="H170" t="str">
            <v>Refac mat DSP</v>
          </cell>
          <cell r="X170">
            <v>95000</v>
          </cell>
          <cell r="Z170">
            <v>23749.999999999996</v>
          </cell>
          <cell r="AA170">
            <v>7916.6666666666652</v>
          </cell>
        </row>
        <row r="171">
          <cell r="A171" t="str">
            <v>Budget</v>
          </cell>
          <cell r="D171" t="str">
            <v>Couverture</v>
          </cell>
          <cell r="X171">
            <v>99750</v>
          </cell>
          <cell r="Z171">
            <v>24937.5</v>
          </cell>
          <cell r="AA171">
            <v>8312.5</v>
          </cell>
        </row>
        <row r="172">
          <cell r="A172" t="str">
            <v>Budget</v>
          </cell>
          <cell r="D172" t="str">
            <v>Couverture</v>
          </cell>
          <cell r="X172">
            <v>156750</v>
          </cell>
          <cell r="Z172">
            <v>39187.5</v>
          </cell>
          <cell r="AA172">
            <v>13062.5</v>
          </cell>
        </row>
        <row r="173">
          <cell r="A173" t="str">
            <v>Budget</v>
          </cell>
          <cell r="D173" t="str">
            <v>Raccos clients SFR Business Team</v>
          </cell>
          <cell r="X173">
            <v>162652</v>
          </cell>
          <cell r="Z173">
            <v>0</v>
          </cell>
          <cell r="AA173">
            <v>0</v>
          </cell>
        </row>
        <row r="174">
          <cell r="A174" t="str">
            <v>Budget</v>
          </cell>
          <cell r="D174" t="str">
            <v>Capacité</v>
          </cell>
          <cell r="H174" t="str">
            <v>Refac mat DSP</v>
          </cell>
          <cell r="X174">
            <v>509242.75</v>
          </cell>
          <cell r="Z174">
            <v>198560.6875</v>
          </cell>
          <cell r="AA174">
            <v>34520.229166666664</v>
          </cell>
        </row>
        <row r="175">
          <cell r="A175" t="str">
            <v>Budget</v>
          </cell>
          <cell r="D175" t="str">
            <v>Couverture</v>
          </cell>
          <cell r="X175">
            <v>-1344000</v>
          </cell>
          <cell r="Z175">
            <v>-576000</v>
          </cell>
          <cell r="AA175">
            <v>-192000</v>
          </cell>
        </row>
        <row r="176">
          <cell r="A176" t="str">
            <v>Budget</v>
          </cell>
          <cell r="D176" t="str">
            <v>Raccos clients Division Opérateurs</v>
          </cell>
          <cell r="H176" t="str">
            <v>Presta ingénieirie &amp; déploiement réseau</v>
          </cell>
          <cell r="X176">
            <v>3500</v>
          </cell>
          <cell r="Z176">
            <v>0</v>
          </cell>
          <cell r="AA176">
            <v>0</v>
          </cell>
        </row>
        <row r="177">
          <cell r="A177" t="str">
            <v>Budget</v>
          </cell>
          <cell r="D177" t="str">
            <v>Couverture</v>
          </cell>
          <cell r="H177" t="str">
            <v>Refac mat DSP</v>
          </cell>
          <cell r="X177">
            <v>3750</v>
          </cell>
          <cell r="Z177">
            <v>937.5</v>
          </cell>
          <cell r="AA177">
            <v>312.5</v>
          </cell>
        </row>
        <row r="178">
          <cell r="A178" t="str">
            <v>Budget</v>
          </cell>
          <cell r="D178" t="str">
            <v>Raccos clients Division Opérateurs</v>
          </cell>
          <cell r="X178">
            <v>4025</v>
          </cell>
          <cell r="Z178">
            <v>0</v>
          </cell>
          <cell r="AA178">
            <v>0</v>
          </cell>
        </row>
        <row r="179">
          <cell r="A179" t="str">
            <v>Budget</v>
          </cell>
          <cell r="D179" t="str">
            <v>Capacité</v>
          </cell>
          <cell r="H179" t="str">
            <v>Refac mat DSP</v>
          </cell>
          <cell r="X179">
            <v>9037.7999999999993</v>
          </cell>
          <cell r="Z179">
            <v>2259.4499999999998</v>
          </cell>
          <cell r="AA179">
            <v>753.15</v>
          </cell>
        </row>
        <row r="180">
          <cell r="A180" t="str">
            <v>Budget</v>
          </cell>
          <cell r="D180" t="str">
            <v>Raccos clients Division Opérateurs</v>
          </cell>
          <cell r="X180">
            <v>10497.9</v>
          </cell>
          <cell r="Z180">
            <v>0</v>
          </cell>
          <cell r="AA180">
            <v>0</v>
          </cell>
        </row>
        <row r="181">
          <cell r="A181" t="str">
            <v>Budget</v>
          </cell>
          <cell r="D181" t="str">
            <v>Raccos clients Division Opérateurs</v>
          </cell>
          <cell r="H181" t="str">
            <v>Intra DSP</v>
          </cell>
          <cell r="X181">
            <v>10500</v>
          </cell>
          <cell r="Z181">
            <v>0</v>
          </cell>
          <cell r="AA181">
            <v>0</v>
          </cell>
        </row>
        <row r="182">
          <cell r="A182" t="str">
            <v>Budget</v>
          </cell>
          <cell r="D182" t="str">
            <v>Raccos clients SFR Business Team</v>
          </cell>
          <cell r="H182" t="str">
            <v>Presta ingénieirie &amp; déploiement réseau</v>
          </cell>
          <cell r="X182">
            <v>11450</v>
          </cell>
          <cell r="Z182">
            <v>0</v>
          </cell>
          <cell r="AA182">
            <v>0</v>
          </cell>
        </row>
        <row r="183">
          <cell r="A183" t="str">
            <v>Budget</v>
          </cell>
          <cell r="D183" t="str">
            <v>Raccos clients SFR Business Team</v>
          </cell>
          <cell r="X183">
            <v>12017.5</v>
          </cell>
          <cell r="Z183">
            <v>0</v>
          </cell>
          <cell r="AA183">
            <v>0</v>
          </cell>
        </row>
        <row r="184">
          <cell r="A184" t="str">
            <v>Budget</v>
          </cell>
          <cell r="D184" t="str">
            <v>Capacité</v>
          </cell>
          <cell r="H184" t="str">
            <v>Refac mat DSP</v>
          </cell>
          <cell r="X184">
            <v>15098.5</v>
          </cell>
          <cell r="Z184">
            <v>3774.6250000000005</v>
          </cell>
          <cell r="AA184">
            <v>1258.2083333333335</v>
          </cell>
        </row>
        <row r="185">
          <cell r="A185" t="str">
            <v>Budget</v>
          </cell>
          <cell r="D185" t="str">
            <v>Raccos clients Division Opérateurs</v>
          </cell>
          <cell r="X185">
            <v>24495.1</v>
          </cell>
          <cell r="Z185">
            <v>0</v>
          </cell>
          <cell r="AA185">
            <v>0</v>
          </cell>
        </row>
        <row r="186">
          <cell r="A186" t="str">
            <v>Budget</v>
          </cell>
          <cell r="D186" t="str">
            <v>Raccos clients SFR Business Team</v>
          </cell>
          <cell r="H186" t="str">
            <v>Intra DSP</v>
          </cell>
          <cell r="X186">
            <v>28350</v>
          </cell>
          <cell r="Z186">
            <v>0</v>
          </cell>
          <cell r="AA186">
            <v>0</v>
          </cell>
        </row>
        <row r="187">
          <cell r="A187" t="str">
            <v>Budget</v>
          </cell>
          <cell r="D187" t="str">
            <v>Couverture</v>
          </cell>
          <cell r="H187" t="str">
            <v>Intra DSP</v>
          </cell>
          <cell r="X187">
            <v>37910.502</v>
          </cell>
          <cell r="Z187">
            <v>9477.6255000000001</v>
          </cell>
          <cell r="AA187">
            <v>3159.2085000000002</v>
          </cell>
        </row>
        <row r="188">
          <cell r="A188" t="str">
            <v>Budget</v>
          </cell>
          <cell r="D188" t="str">
            <v>Raccos clients SFR Business Team</v>
          </cell>
          <cell r="X188">
            <v>38343.730000000003</v>
          </cell>
          <cell r="Z188">
            <v>0</v>
          </cell>
          <cell r="AA188">
            <v>0</v>
          </cell>
        </row>
        <row r="189">
          <cell r="A189" t="str">
            <v>Budget</v>
          </cell>
          <cell r="D189" t="str">
            <v>Raccos clients Externes</v>
          </cell>
          <cell r="H189" t="str">
            <v>Presta ingénieirie &amp; déploiement réseau</v>
          </cell>
          <cell r="X189">
            <v>47050</v>
          </cell>
          <cell r="Z189">
            <v>6250</v>
          </cell>
          <cell r="AA189">
            <v>2083.3333333333335</v>
          </cell>
        </row>
        <row r="190">
          <cell r="A190" t="str">
            <v>Budget</v>
          </cell>
          <cell r="D190" t="str">
            <v>Raccos clients Externes</v>
          </cell>
          <cell r="X190">
            <v>54107.5</v>
          </cell>
          <cell r="Z190">
            <v>7187.5</v>
          </cell>
          <cell r="AA190">
            <v>2395.8333333333335</v>
          </cell>
        </row>
        <row r="191">
          <cell r="A191" t="str">
            <v>Budget</v>
          </cell>
          <cell r="D191" t="str">
            <v>Couverture</v>
          </cell>
          <cell r="X191">
            <v>60000</v>
          </cell>
          <cell r="Z191">
            <v>15000</v>
          </cell>
          <cell r="AA191">
            <v>5000</v>
          </cell>
        </row>
        <row r="192">
          <cell r="A192" t="str">
            <v>Budget</v>
          </cell>
          <cell r="D192" t="str">
            <v>Couverture</v>
          </cell>
          <cell r="H192" t="str">
            <v>Refac mat DSP</v>
          </cell>
          <cell r="X192">
            <v>71250</v>
          </cell>
          <cell r="Z192">
            <v>17812.5</v>
          </cell>
          <cell r="AA192">
            <v>5937.5</v>
          </cell>
        </row>
        <row r="193">
          <cell r="A193" t="str">
            <v>Budget</v>
          </cell>
          <cell r="D193" t="str">
            <v>Raccos clients SFR Business Team</v>
          </cell>
          <cell r="X193">
            <v>73135.37</v>
          </cell>
          <cell r="Z193">
            <v>0</v>
          </cell>
          <cell r="AA193">
            <v>0</v>
          </cell>
        </row>
        <row r="194">
          <cell r="A194" t="str">
            <v>Budget</v>
          </cell>
          <cell r="D194" t="str">
            <v>Raccos clients Externes</v>
          </cell>
          <cell r="X194">
            <v>141121.76999999999</v>
          </cell>
          <cell r="Z194">
            <v>18746.25</v>
          </cell>
          <cell r="AA194">
            <v>6248.75</v>
          </cell>
        </row>
        <row r="195">
          <cell r="A195" t="str">
            <v>Budget</v>
          </cell>
          <cell r="D195" t="str">
            <v>Raccos clients Externes</v>
          </cell>
          <cell r="H195" t="str">
            <v>Intra DSP</v>
          </cell>
          <cell r="X195">
            <v>141150</v>
          </cell>
          <cell r="Z195">
            <v>18750</v>
          </cell>
          <cell r="AA195">
            <v>6250</v>
          </cell>
        </row>
        <row r="196">
          <cell r="A196" t="str">
            <v>Budget</v>
          </cell>
          <cell r="D196" t="str">
            <v>Capacité</v>
          </cell>
          <cell r="H196" t="str">
            <v>Refac mat DSP</v>
          </cell>
          <cell r="X196">
            <v>171718.2</v>
          </cell>
          <cell r="Z196">
            <v>42929.55</v>
          </cell>
          <cell r="AA196">
            <v>14309.85</v>
          </cell>
        </row>
        <row r="197">
          <cell r="A197" t="str">
            <v>Budget</v>
          </cell>
          <cell r="D197" t="str">
            <v>Couverture</v>
          </cell>
          <cell r="X197">
            <v>199500</v>
          </cell>
          <cell r="Z197">
            <v>99750</v>
          </cell>
          <cell r="AA197">
            <v>33250</v>
          </cell>
        </row>
        <row r="198">
          <cell r="A198" t="str">
            <v>Budget</v>
          </cell>
          <cell r="D198" t="str">
            <v>Couverture</v>
          </cell>
          <cell r="X198">
            <v>199500</v>
          </cell>
          <cell r="Z198">
            <v>99750</v>
          </cell>
          <cell r="AA198">
            <v>33250</v>
          </cell>
        </row>
        <row r="199">
          <cell r="A199" t="str">
            <v>Budget</v>
          </cell>
          <cell r="D199" t="str">
            <v>Capacité</v>
          </cell>
          <cell r="X199">
            <v>218430</v>
          </cell>
          <cell r="Z199">
            <v>54607.5</v>
          </cell>
          <cell r="AA199">
            <v>18202.5</v>
          </cell>
        </row>
        <row r="200">
          <cell r="A200" t="str">
            <v>Budget</v>
          </cell>
          <cell r="D200" t="str">
            <v>Capacité</v>
          </cell>
          <cell r="H200" t="str">
            <v>Refac mat DSP</v>
          </cell>
          <cell r="X200">
            <v>286871.5</v>
          </cell>
          <cell r="Z200">
            <v>71717.875</v>
          </cell>
          <cell r="AA200">
            <v>23905.958333333332</v>
          </cell>
        </row>
        <row r="201">
          <cell r="A201" t="str">
            <v>Budget</v>
          </cell>
          <cell r="D201" t="str">
            <v>Raccos clients Externes</v>
          </cell>
          <cell r="X201">
            <v>329284.13</v>
          </cell>
          <cell r="Z201">
            <v>43741.25</v>
          </cell>
          <cell r="AA201">
            <v>14580.416666666666</v>
          </cell>
        </row>
        <row r="202">
          <cell r="A202" t="str">
            <v>Budget</v>
          </cell>
          <cell r="D202" t="str">
            <v>Couverture</v>
          </cell>
          <cell r="X202">
            <v>350000</v>
          </cell>
          <cell r="Z202">
            <v>87500</v>
          </cell>
          <cell r="AA202">
            <v>0</v>
          </cell>
        </row>
        <row r="203">
          <cell r="A203" t="str">
            <v>Budget</v>
          </cell>
          <cell r="D203" t="str">
            <v>Couverture</v>
          </cell>
          <cell r="X203">
            <v>931000</v>
          </cell>
          <cell r="Z203">
            <v>465500</v>
          </cell>
          <cell r="AA203">
            <v>155166.66666666666</v>
          </cell>
        </row>
        <row r="204">
          <cell r="A204" t="str">
            <v>Budget</v>
          </cell>
          <cell r="D204" t="str">
            <v>Couverture</v>
          </cell>
          <cell r="X204">
            <v>-69000</v>
          </cell>
          <cell r="Z204">
            <v>0</v>
          </cell>
          <cell r="AA204">
            <v>0</v>
          </cell>
        </row>
        <row r="205">
          <cell r="A205" t="str">
            <v>Budget</v>
          </cell>
          <cell r="D205" t="str">
            <v>Capacité</v>
          </cell>
          <cell r="H205" t="str">
            <v>Refac mat DSP</v>
          </cell>
          <cell r="X205">
            <v>1165.9000000000001</v>
          </cell>
          <cell r="Z205">
            <v>291.47500000000002</v>
          </cell>
          <cell r="AA205">
            <v>97.158333333333346</v>
          </cell>
        </row>
        <row r="206">
          <cell r="A206" t="str">
            <v>Budget</v>
          </cell>
          <cell r="D206" t="str">
            <v>Raccos clients Division Opérateurs</v>
          </cell>
          <cell r="H206" t="str">
            <v>Presta ingénieirie &amp; déploiement réseau</v>
          </cell>
          <cell r="X206">
            <v>2400</v>
          </cell>
          <cell r="Z206">
            <v>0</v>
          </cell>
          <cell r="AA206">
            <v>0</v>
          </cell>
        </row>
        <row r="207">
          <cell r="A207" t="str">
            <v>Budget</v>
          </cell>
          <cell r="D207" t="str">
            <v>Raccos clients Division Opérateurs</v>
          </cell>
          <cell r="X207">
            <v>2880</v>
          </cell>
          <cell r="Z207">
            <v>0</v>
          </cell>
          <cell r="AA207">
            <v>0</v>
          </cell>
        </row>
        <row r="208">
          <cell r="A208" t="str">
            <v>Budget</v>
          </cell>
          <cell r="D208" t="str">
            <v>Raccos clients Division Opérateurs</v>
          </cell>
          <cell r="X208">
            <v>2880</v>
          </cell>
          <cell r="Z208">
            <v>0</v>
          </cell>
          <cell r="AA208">
            <v>0</v>
          </cell>
        </row>
        <row r="209">
          <cell r="A209" t="str">
            <v>Budget</v>
          </cell>
          <cell r="D209" t="str">
            <v>Capacité</v>
          </cell>
          <cell r="X209">
            <v>4000</v>
          </cell>
          <cell r="Z209">
            <v>1000</v>
          </cell>
          <cell r="AA209">
            <v>333.33333333333331</v>
          </cell>
        </row>
        <row r="210">
          <cell r="A210" t="str">
            <v>Budget</v>
          </cell>
          <cell r="D210" t="str">
            <v>Raccos clients Division Opérateurs</v>
          </cell>
          <cell r="H210" t="str">
            <v>Intra DSP</v>
          </cell>
          <cell r="X210">
            <v>6000</v>
          </cell>
          <cell r="Z210">
            <v>0</v>
          </cell>
          <cell r="AA210">
            <v>0</v>
          </cell>
        </row>
        <row r="211">
          <cell r="A211" t="str">
            <v>Budget</v>
          </cell>
          <cell r="D211" t="str">
            <v>Raccos clients Externes</v>
          </cell>
          <cell r="H211" t="str">
            <v>Presta ingénieirie &amp; déploiement réseau</v>
          </cell>
          <cell r="X211">
            <v>9640</v>
          </cell>
          <cell r="Z211">
            <v>0</v>
          </cell>
          <cell r="AA211">
            <v>0</v>
          </cell>
        </row>
        <row r="212">
          <cell r="A212" t="str">
            <v>Budget</v>
          </cell>
          <cell r="D212" t="str">
            <v>Raccos clients Externes</v>
          </cell>
          <cell r="X212">
            <v>11568</v>
          </cell>
          <cell r="Z212">
            <v>0</v>
          </cell>
          <cell r="AA212">
            <v>0</v>
          </cell>
        </row>
        <row r="213">
          <cell r="A213" t="str">
            <v>Budget</v>
          </cell>
          <cell r="D213" t="str">
            <v>Raccos clients Externes</v>
          </cell>
          <cell r="X213">
            <v>11568</v>
          </cell>
          <cell r="Z213">
            <v>0</v>
          </cell>
          <cell r="AA213">
            <v>0</v>
          </cell>
        </row>
        <row r="214">
          <cell r="A214" t="str">
            <v>Budget</v>
          </cell>
          <cell r="D214" t="str">
            <v>Couverture</v>
          </cell>
          <cell r="X214">
            <v>12000</v>
          </cell>
          <cell r="Z214">
            <v>2250</v>
          </cell>
          <cell r="AA214">
            <v>750</v>
          </cell>
        </row>
        <row r="215">
          <cell r="A215" t="str">
            <v>Budget</v>
          </cell>
          <cell r="D215" t="str">
            <v>Capacité</v>
          </cell>
          <cell r="H215" t="str">
            <v>Refac mat DSP</v>
          </cell>
          <cell r="X215">
            <v>12498.8</v>
          </cell>
          <cell r="Z215">
            <v>6874.6999999999989</v>
          </cell>
          <cell r="AA215">
            <v>624.9</v>
          </cell>
        </row>
        <row r="216">
          <cell r="A216" t="str">
            <v>Budget</v>
          </cell>
          <cell r="D216" t="str">
            <v>Couverture</v>
          </cell>
          <cell r="X216">
            <v>13000</v>
          </cell>
          <cell r="Z216">
            <v>2250</v>
          </cell>
          <cell r="AA216">
            <v>750</v>
          </cell>
        </row>
        <row r="217">
          <cell r="A217" t="str">
            <v>Budget</v>
          </cell>
          <cell r="D217" t="str">
            <v>Couverture</v>
          </cell>
          <cell r="H217" t="str">
            <v>Refac mat DSP</v>
          </cell>
          <cell r="X217">
            <v>13750</v>
          </cell>
          <cell r="Z217">
            <v>3437.5000000000005</v>
          </cell>
          <cell r="AA217">
            <v>1145.8333333333335</v>
          </cell>
        </row>
        <row r="218">
          <cell r="A218" t="str">
            <v>Budget</v>
          </cell>
          <cell r="D218" t="str">
            <v>Raccos clients SFR Business Team</v>
          </cell>
          <cell r="H218" t="str">
            <v>Presta ingénieirie &amp; déploiement réseau</v>
          </cell>
          <cell r="X218">
            <v>14960</v>
          </cell>
          <cell r="Z218">
            <v>0</v>
          </cell>
          <cell r="AA218">
            <v>0</v>
          </cell>
        </row>
        <row r="219">
          <cell r="A219" t="str">
            <v>Budget</v>
          </cell>
          <cell r="D219" t="str">
            <v>Capacité</v>
          </cell>
          <cell r="X219">
            <v>16000</v>
          </cell>
          <cell r="Z219">
            <v>4000</v>
          </cell>
          <cell r="AA219">
            <v>1333.3333333333333</v>
          </cell>
        </row>
        <row r="220">
          <cell r="A220" t="str">
            <v>Budget</v>
          </cell>
          <cell r="D220" t="str">
            <v>Raccos clients SFR Business Team</v>
          </cell>
          <cell r="X220">
            <v>16752</v>
          </cell>
          <cell r="Z220">
            <v>0</v>
          </cell>
          <cell r="AA220">
            <v>0</v>
          </cell>
        </row>
        <row r="221">
          <cell r="A221" t="str">
            <v>Budget</v>
          </cell>
          <cell r="D221" t="str">
            <v>Raccos clients Externes</v>
          </cell>
          <cell r="H221" t="str">
            <v>Intra DSP</v>
          </cell>
          <cell r="X221">
            <v>21600</v>
          </cell>
          <cell r="Z221">
            <v>0</v>
          </cell>
          <cell r="AA221">
            <v>0</v>
          </cell>
        </row>
        <row r="222">
          <cell r="A222" t="str">
            <v>Budget</v>
          </cell>
          <cell r="D222" t="str">
            <v>Capacité</v>
          </cell>
          <cell r="H222" t="str">
            <v>Refac mat DSP</v>
          </cell>
          <cell r="X222">
            <v>22152.1</v>
          </cell>
          <cell r="Z222">
            <v>5538.0249999999996</v>
          </cell>
          <cell r="AA222">
            <v>1846.0083333333332</v>
          </cell>
        </row>
        <row r="223">
          <cell r="A223" t="str">
            <v>Budget</v>
          </cell>
          <cell r="D223" t="str">
            <v>Capacité</v>
          </cell>
          <cell r="X223">
            <v>22693</v>
          </cell>
          <cell r="Z223">
            <v>5673.25</v>
          </cell>
          <cell r="AA223">
            <v>1891.0833333333333</v>
          </cell>
        </row>
        <row r="224">
          <cell r="A224" t="str">
            <v>Budget</v>
          </cell>
          <cell r="D224" t="str">
            <v>Raccos clients SFR Business Team</v>
          </cell>
          <cell r="X224">
            <v>23752</v>
          </cell>
          <cell r="Z224">
            <v>0</v>
          </cell>
          <cell r="AA224">
            <v>0</v>
          </cell>
        </row>
        <row r="225">
          <cell r="A225" t="str">
            <v>Budget</v>
          </cell>
          <cell r="D225" t="str">
            <v>Raccos clients Division Opérateurs</v>
          </cell>
          <cell r="X225">
            <v>26400</v>
          </cell>
          <cell r="Z225">
            <v>0</v>
          </cell>
          <cell r="AA225">
            <v>0</v>
          </cell>
        </row>
        <row r="226">
          <cell r="A226" t="str">
            <v>Budget</v>
          </cell>
          <cell r="D226" t="str">
            <v>Raccos clients SFR Business Team</v>
          </cell>
          <cell r="H226" t="str">
            <v>Intra DSP</v>
          </cell>
          <cell r="X226">
            <v>32400</v>
          </cell>
          <cell r="Z226">
            <v>0</v>
          </cell>
          <cell r="AA226">
            <v>0</v>
          </cell>
        </row>
        <row r="227">
          <cell r="A227" t="str">
            <v>Budget</v>
          </cell>
          <cell r="D227" t="str">
            <v>Couverture</v>
          </cell>
          <cell r="H227" t="str">
            <v>Intra DSP</v>
          </cell>
          <cell r="X227">
            <v>33605.208000000006</v>
          </cell>
          <cell r="Z227">
            <v>8401.3019999999997</v>
          </cell>
          <cell r="AA227">
            <v>2800.4340000000002</v>
          </cell>
        </row>
        <row r="228">
          <cell r="A228" t="str">
            <v>Budget</v>
          </cell>
          <cell r="D228" t="str">
            <v>Couverture</v>
          </cell>
          <cell r="X228">
            <v>89000</v>
          </cell>
          <cell r="Z228">
            <v>18000</v>
          </cell>
          <cell r="AA228">
            <v>6000</v>
          </cell>
        </row>
        <row r="229">
          <cell r="A229" t="str">
            <v>Budget</v>
          </cell>
          <cell r="D229" t="str">
            <v>Raccos clients Externes</v>
          </cell>
          <cell r="X229">
            <v>106040</v>
          </cell>
          <cell r="Z229">
            <v>0</v>
          </cell>
          <cell r="AA229">
            <v>0</v>
          </cell>
        </row>
        <row r="230">
          <cell r="A230" t="str">
            <v>Budget</v>
          </cell>
          <cell r="D230" t="str">
            <v>Raccos clients SFR Business Team</v>
          </cell>
          <cell r="X230">
            <v>153560</v>
          </cell>
          <cell r="Z230">
            <v>0</v>
          </cell>
          <cell r="AA230">
            <v>0</v>
          </cell>
        </row>
        <row r="231">
          <cell r="A231" t="str">
            <v>Budget</v>
          </cell>
          <cell r="D231" t="str">
            <v>Couverture</v>
          </cell>
          <cell r="X231">
            <v>220000</v>
          </cell>
          <cell r="Z231">
            <v>55000</v>
          </cell>
          <cell r="AA231">
            <v>18333.333333333332</v>
          </cell>
        </row>
        <row r="232">
          <cell r="A232" t="str">
            <v>Budget</v>
          </cell>
          <cell r="D232" t="str">
            <v>Capacité</v>
          </cell>
          <cell r="H232" t="str">
            <v>Refac mat DSP</v>
          </cell>
          <cell r="X232">
            <v>237477.2</v>
          </cell>
          <cell r="Z232">
            <v>130619.30000000002</v>
          </cell>
          <cell r="AA232">
            <v>11873.1</v>
          </cell>
        </row>
        <row r="233">
          <cell r="A233" t="str">
            <v>Budget</v>
          </cell>
          <cell r="D233" t="str">
            <v>Raccos clients Externes</v>
          </cell>
          <cell r="X233">
            <v>250000</v>
          </cell>
          <cell r="Z233">
            <v>62500</v>
          </cell>
          <cell r="AA233">
            <v>20833.333333333332</v>
          </cell>
        </row>
        <row r="234">
          <cell r="A234" t="str">
            <v>Budget</v>
          </cell>
          <cell r="D234" t="str">
            <v>Couverture</v>
          </cell>
          <cell r="H234" t="str">
            <v>Refac mat DSP</v>
          </cell>
          <cell r="X234">
            <v>261250</v>
          </cell>
          <cell r="Z234">
            <v>65312.5</v>
          </cell>
          <cell r="AA234">
            <v>21770.833333333332</v>
          </cell>
        </row>
        <row r="235">
          <cell r="A235" t="str">
            <v>Budget</v>
          </cell>
          <cell r="D235" t="str">
            <v>Couverture</v>
          </cell>
          <cell r="X235">
            <v>-880000</v>
          </cell>
          <cell r="Z235">
            <v>-150000</v>
          </cell>
          <cell r="AA235">
            <v>-150000</v>
          </cell>
        </row>
        <row r="236">
          <cell r="A236" t="str">
            <v>Budget</v>
          </cell>
          <cell r="D236" t="str">
            <v>Raccos clients Division Opérateurs</v>
          </cell>
          <cell r="H236" t="str">
            <v>Presta ingénieirie &amp; déploiement réseau</v>
          </cell>
          <cell r="X236">
            <v>800</v>
          </cell>
          <cell r="Z236">
            <v>0</v>
          </cell>
          <cell r="AA236">
            <v>0</v>
          </cell>
        </row>
        <row r="237">
          <cell r="A237" t="str">
            <v>Budget</v>
          </cell>
          <cell r="D237" t="str">
            <v>Raccos clients Division Opérateurs</v>
          </cell>
          <cell r="X237">
            <v>1600</v>
          </cell>
          <cell r="Z237">
            <v>0</v>
          </cell>
          <cell r="AA237">
            <v>0</v>
          </cell>
        </row>
        <row r="238">
          <cell r="A238" t="str">
            <v>Budget</v>
          </cell>
          <cell r="D238" t="str">
            <v>Raccos clients Division Opérateurs</v>
          </cell>
          <cell r="H238" t="str">
            <v>Intra DSP</v>
          </cell>
          <cell r="X238">
            <v>2000</v>
          </cell>
          <cell r="Z238">
            <v>0</v>
          </cell>
          <cell r="AA238">
            <v>0</v>
          </cell>
        </row>
        <row r="239">
          <cell r="A239" t="str">
            <v>Budget</v>
          </cell>
          <cell r="D239" t="str">
            <v>Raccos clients Externes</v>
          </cell>
          <cell r="X239">
            <v>3600</v>
          </cell>
          <cell r="Z239">
            <v>0</v>
          </cell>
          <cell r="AA239">
            <v>0</v>
          </cell>
        </row>
        <row r="240">
          <cell r="A240" t="str">
            <v>Budget</v>
          </cell>
          <cell r="D240" t="str">
            <v>Raccos clients Division Opérateurs</v>
          </cell>
          <cell r="X240">
            <v>4440</v>
          </cell>
          <cell r="Z240">
            <v>0</v>
          </cell>
          <cell r="AA240">
            <v>0</v>
          </cell>
        </row>
        <row r="241">
          <cell r="A241" t="str">
            <v>Budget</v>
          </cell>
          <cell r="D241" t="str">
            <v>Raccos clients Externes</v>
          </cell>
          <cell r="H241" t="str">
            <v>Intra DSP</v>
          </cell>
          <cell r="X241">
            <v>4500</v>
          </cell>
          <cell r="Z241">
            <v>0</v>
          </cell>
          <cell r="AA241">
            <v>0</v>
          </cell>
        </row>
        <row r="242">
          <cell r="A242" t="str">
            <v>Budget</v>
          </cell>
          <cell r="D242" t="str">
            <v>Capacité</v>
          </cell>
          <cell r="H242" t="str">
            <v>Refac mat DSP</v>
          </cell>
          <cell r="X242">
            <v>4826.2</v>
          </cell>
          <cell r="Z242">
            <v>1206.5500000000002</v>
          </cell>
          <cell r="AA242">
            <v>402.18333333333339</v>
          </cell>
        </row>
        <row r="243">
          <cell r="A243" t="str">
            <v>Budget</v>
          </cell>
          <cell r="D243" t="str">
            <v>Raccos clients SFR Business Team</v>
          </cell>
          <cell r="H243" t="str">
            <v>Presta ingénieirie &amp; déploiement réseau</v>
          </cell>
          <cell r="X243">
            <v>5400</v>
          </cell>
          <cell r="Z243">
            <v>0</v>
          </cell>
          <cell r="AA243">
            <v>0</v>
          </cell>
        </row>
        <row r="244">
          <cell r="A244" t="str">
            <v>Budget</v>
          </cell>
          <cell r="D244" t="str">
            <v>Raccos clients Externes</v>
          </cell>
          <cell r="H244" t="str">
            <v>Presta ingénieirie &amp; déploiement réseau</v>
          </cell>
          <cell r="X244">
            <v>8800</v>
          </cell>
          <cell r="Z244">
            <v>0</v>
          </cell>
          <cell r="AA244">
            <v>0</v>
          </cell>
        </row>
        <row r="245">
          <cell r="A245" t="str">
            <v>Budget</v>
          </cell>
          <cell r="D245" t="str">
            <v>Raccos clients Division Opérateurs</v>
          </cell>
          <cell r="X245">
            <v>10360</v>
          </cell>
          <cell r="Z245">
            <v>0</v>
          </cell>
          <cell r="AA245">
            <v>0</v>
          </cell>
        </row>
        <row r="246">
          <cell r="A246" t="str">
            <v>Budget</v>
          </cell>
          <cell r="D246" t="str">
            <v>Raccos clients SFR Business Team</v>
          </cell>
          <cell r="X246">
            <v>10800</v>
          </cell>
          <cell r="Z246">
            <v>0</v>
          </cell>
          <cell r="AA246">
            <v>0</v>
          </cell>
        </row>
        <row r="247">
          <cell r="A247" t="str">
            <v>Budget</v>
          </cell>
          <cell r="D247" t="str">
            <v>Capacité</v>
          </cell>
          <cell r="H247" t="str">
            <v>Refac mat DSP</v>
          </cell>
          <cell r="X247">
            <v>11361</v>
          </cell>
          <cell r="Z247">
            <v>6590.25</v>
          </cell>
          <cell r="AA247">
            <v>530.08333333333337</v>
          </cell>
        </row>
        <row r="248">
          <cell r="A248" t="str">
            <v>Budget</v>
          </cell>
          <cell r="D248" t="str">
            <v>Raccos clients SFR Business Team</v>
          </cell>
          <cell r="H248" t="str">
            <v>Intra DSP</v>
          </cell>
          <cell r="X248">
            <v>13500</v>
          </cell>
          <cell r="Z248">
            <v>0</v>
          </cell>
          <cell r="AA248">
            <v>0</v>
          </cell>
        </row>
        <row r="249">
          <cell r="A249" t="str">
            <v>Budget</v>
          </cell>
          <cell r="D249" t="str">
            <v>Raccos clients Externes</v>
          </cell>
          <cell r="X249">
            <v>23310</v>
          </cell>
          <cell r="Z249">
            <v>0</v>
          </cell>
          <cell r="AA249">
            <v>0</v>
          </cell>
        </row>
        <row r="250">
          <cell r="A250" t="str">
            <v>Budget</v>
          </cell>
          <cell r="D250" t="str">
            <v>Couverture</v>
          </cell>
          <cell r="H250" t="str">
            <v>Refac mat DSP</v>
          </cell>
          <cell r="X250">
            <v>25000</v>
          </cell>
          <cell r="Z250">
            <v>6250</v>
          </cell>
          <cell r="AA250">
            <v>2083.3333333333335</v>
          </cell>
        </row>
        <row r="251">
          <cell r="A251" t="str">
            <v>Budget</v>
          </cell>
          <cell r="D251" t="str">
            <v>Raccos clients SFR Business Team</v>
          </cell>
          <cell r="X251">
            <v>29970</v>
          </cell>
          <cell r="Z251">
            <v>0</v>
          </cell>
          <cell r="AA251">
            <v>0</v>
          </cell>
        </row>
        <row r="252">
          <cell r="A252" t="str">
            <v>Budget</v>
          </cell>
          <cell r="D252" t="str">
            <v>Couverture</v>
          </cell>
          <cell r="H252" t="str">
            <v>Intra DSP</v>
          </cell>
          <cell r="X252">
            <v>50000</v>
          </cell>
          <cell r="Z252">
            <v>50000</v>
          </cell>
          <cell r="AA252">
            <v>50000</v>
          </cell>
        </row>
        <row r="253">
          <cell r="A253" t="str">
            <v>Budget</v>
          </cell>
          <cell r="D253" t="str">
            <v>Couverture</v>
          </cell>
          <cell r="X253">
            <v>56000</v>
          </cell>
          <cell r="Z253">
            <v>14000</v>
          </cell>
          <cell r="AA253">
            <v>4666.666666666667</v>
          </cell>
        </row>
        <row r="254">
          <cell r="A254" t="str">
            <v>Budget</v>
          </cell>
          <cell r="D254" t="str">
            <v>Raccos clients Externes</v>
          </cell>
          <cell r="X254">
            <v>58990</v>
          </cell>
          <cell r="Z254">
            <v>0</v>
          </cell>
          <cell r="AA254">
            <v>0</v>
          </cell>
        </row>
        <row r="255">
          <cell r="A255" t="str">
            <v>Budget</v>
          </cell>
          <cell r="D255" t="str">
            <v>Raccos clients SFR Business Team</v>
          </cell>
          <cell r="X255">
            <v>69930</v>
          </cell>
          <cell r="Z255">
            <v>0</v>
          </cell>
          <cell r="AA255">
            <v>0</v>
          </cell>
        </row>
        <row r="256">
          <cell r="A256" t="str">
            <v>Budget</v>
          </cell>
          <cell r="D256" t="str">
            <v>Couverture</v>
          </cell>
          <cell r="H256" t="str">
            <v>Intra DSP</v>
          </cell>
          <cell r="X256">
            <v>70146.846000000005</v>
          </cell>
          <cell r="Z256">
            <v>17536.711500000001</v>
          </cell>
          <cell r="AA256">
            <v>5845.5705000000007</v>
          </cell>
        </row>
        <row r="257">
          <cell r="A257" t="str">
            <v>Budget</v>
          </cell>
          <cell r="D257" t="str">
            <v>Capacité</v>
          </cell>
          <cell r="X257">
            <v>75250</v>
          </cell>
          <cell r="Z257">
            <v>18812.5</v>
          </cell>
          <cell r="AA257">
            <v>6270.833333333333</v>
          </cell>
        </row>
        <row r="258">
          <cell r="A258" t="str">
            <v>Budget</v>
          </cell>
          <cell r="D258" t="str">
            <v>Capacité</v>
          </cell>
          <cell r="H258" t="str">
            <v>Refac mat DSP</v>
          </cell>
          <cell r="X258">
            <v>91697.8</v>
          </cell>
          <cell r="Z258">
            <v>22924.45</v>
          </cell>
          <cell r="AA258">
            <v>7641.4833333333336</v>
          </cell>
        </row>
        <row r="259">
          <cell r="A259" t="str">
            <v>Budget</v>
          </cell>
          <cell r="D259" t="str">
            <v>Capacité</v>
          </cell>
          <cell r="H259" t="str">
            <v>Refac mat DSP</v>
          </cell>
          <cell r="X259">
            <v>215859</v>
          </cell>
          <cell r="Z259">
            <v>125214.74999999999</v>
          </cell>
          <cell r="AA259">
            <v>10071.583333333332</v>
          </cell>
        </row>
        <row r="260">
          <cell r="A260" t="str">
            <v>Budget</v>
          </cell>
          <cell r="D260" t="str">
            <v>Couverture</v>
          </cell>
          <cell r="H260" t="str">
            <v>Intra DSP</v>
          </cell>
          <cell r="X260">
            <v>237600</v>
          </cell>
          <cell r="Z260">
            <v>59400</v>
          </cell>
          <cell r="AA260">
            <v>19800</v>
          </cell>
        </row>
        <row r="261">
          <cell r="A261" t="str">
            <v>Budget</v>
          </cell>
          <cell r="D261" t="str">
            <v>Couverture</v>
          </cell>
          <cell r="X261">
            <v>400000</v>
          </cell>
          <cell r="Z261">
            <v>100000</v>
          </cell>
          <cell r="AA261">
            <v>33333.333333333336</v>
          </cell>
        </row>
        <row r="262">
          <cell r="A262" t="str">
            <v>Budget</v>
          </cell>
          <cell r="D262" t="str">
            <v>Couverture</v>
          </cell>
          <cell r="H262" t="str">
            <v>Refac mat DSP</v>
          </cell>
          <cell r="X262">
            <v>475000</v>
          </cell>
          <cell r="Z262">
            <v>118750</v>
          </cell>
          <cell r="AA262">
            <v>39583.333333333336</v>
          </cell>
        </row>
        <row r="263">
          <cell r="A263" t="str">
            <v>Budget</v>
          </cell>
          <cell r="D263" t="str">
            <v>Couverture</v>
          </cell>
          <cell r="X263">
            <v>-200000</v>
          </cell>
          <cell r="Z263">
            <v>-135000</v>
          </cell>
          <cell r="AA263">
            <v>0</v>
          </cell>
        </row>
        <row r="264">
          <cell r="A264" t="str">
            <v>Budget</v>
          </cell>
          <cell r="D264" t="str">
            <v>Capacité</v>
          </cell>
          <cell r="H264" t="str">
            <v>Refac mat DSP</v>
          </cell>
          <cell r="X264">
            <v>1750</v>
          </cell>
          <cell r="Z264">
            <v>1750</v>
          </cell>
          <cell r="AA264">
            <v>583.33333333333337</v>
          </cell>
        </row>
        <row r="265">
          <cell r="A265" t="str">
            <v>Budget</v>
          </cell>
          <cell r="D265" t="str">
            <v>Raccos clients Division Opérateurs</v>
          </cell>
          <cell r="H265" t="str">
            <v>Presta ingénieirie &amp; déploiement réseau</v>
          </cell>
          <cell r="X265">
            <v>2500</v>
          </cell>
          <cell r="Z265">
            <v>0</v>
          </cell>
          <cell r="AA265">
            <v>0</v>
          </cell>
        </row>
        <row r="266">
          <cell r="A266" t="str">
            <v>Budget</v>
          </cell>
          <cell r="D266" t="str">
            <v>Capacité</v>
          </cell>
          <cell r="H266" t="str">
            <v>Refac mat DSP</v>
          </cell>
          <cell r="X266">
            <v>2810.75</v>
          </cell>
          <cell r="Z266">
            <v>702.6875</v>
          </cell>
          <cell r="AA266">
            <v>234.22916666666666</v>
          </cell>
        </row>
        <row r="267">
          <cell r="A267" t="str">
            <v>Budget</v>
          </cell>
          <cell r="D267" t="str">
            <v>Capacité</v>
          </cell>
          <cell r="X267">
            <v>3000</v>
          </cell>
          <cell r="Z267">
            <v>0</v>
          </cell>
          <cell r="AA267">
            <v>0</v>
          </cell>
        </row>
        <row r="268">
          <cell r="A268" t="str">
            <v>Budget</v>
          </cell>
          <cell r="D268" t="str">
            <v>Capacité</v>
          </cell>
          <cell r="X268">
            <v>3000</v>
          </cell>
          <cell r="Z268">
            <v>0</v>
          </cell>
          <cell r="AA268">
            <v>0</v>
          </cell>
        </row>
        <row r="269">
          <cell r="A269" t="str">
            <v>Budget</v>
          </cell>
          <cell r="D269" t="str">
            <v>Raccos clients Division Opérateurs</v>
          </cell>
          <cell r="X269">
            <v>3000</v>
          </cell>
          <cell r="Z269">
            <v>0</v>
          </cell>
          <cell r="AA269">
            <v>0</v>
          </cell>
        </row>
        <row r="270">
          <cell r="A270" t="str">
            <v>Budget</v>
          </cell>
          <cell r="D270" t="str">
            <v>Raccos clients Division Opérateurs</v>
          </cell>
          <cell r="X270">
            <v>3000</v>
          </cell>
          <cell r="Z270">
            <v>0</v>
          </cell>
          <cell r="AA270">
            <v>0</v>
          </cell>
        </row>
        <row r="271">
          <cell r="A271" t="str">
            <v>Budget</v>
          </cell>
          <cell r="D271" t="str">
            <v>Raccos clients SFR Mobile</v>
          </cell>
          <cell r="X271">
            <v>4500</v>
          </cell>
          <cell r="Z271">
            <v>1125</v>
          </cell>
          <cell r="AA271">
            <v>375</v>
          </cell>
        </row>
        <row r="272">
          <cell r="A272" t="str">
            <v>Budget</v>
          </cell>
          <cell r="D272" t="str">
            <v>Raccos clients SFR Mobile</v>
          </cell>
          <cell r="X272">
            <v>4500</v>
          </cell>
          <cell r="Z272">
            <v>1125</v>
          </cell>
          <cell r="AA272">
            <v>375</v>
          </cell>
        </row>
        <row r="273">
          <cell r="A273" t="str">
            <v>Budget</v>
          </cell>
          <cell r="D273" t="str">
            <v>Raccos clients Division Opérateurs</v>
          </cell>
          <cell r="H273" t="str">
            <v>Intra DSP</v>
          </cell>
          <cell r="X273">
            <v>6250</v>
          </cell>
          <cell r="Z273">
            <v>0</v>
          </cell>
          <cell r="AA273">
            <v>0</v>
          </cell>
        </row>
        <row r="274">
          <cell r="A274" t="str">
            <v>Budget</v>
          </cell>
          <cell r="D274" t="str">
            <v>Capacité</v>
          </cell>
          <cell r="H274" t="str">
            <v>Refac mat DSP</v>
          </cell>
          <cell r="X274">
            <v>7000</v>
          </cell>
          <cell r="Z274">
            <v>7000</v>
          </cell>
          <cell r="AA274">
            <v>0</v>
          </cell>
        </row>
        <row r="275">
          <cell r="A275" t="str">
            <v>Budget</v>
          </cell>
          <cell r="D275" t="str">
            <v>Couverture</v>
          </cell>
          <cell r="H275" t="str">
            <v>Refac mat DSP</v>
          </cell>
          <cell r="X275">
            <v>8750</v>
          </cell>
          <cell r="Z275">
            <v>2187.5</v>
          </cell>
          <cell r="AA275">
            <v>729.16666666666663</v>
          </cell>
        </row>
        <row r="276">
          <cell r="A276" t="str">
            <v>Budget</v>
          </cell>
          <cell r="D276" t="str">
            <v>Raccos clients SFR Business Team</v>
          </cell>
          <cell r="X276">
            <v>10260</v>
          </cell>
          <cell r="Z276">
            <v>0</v>
          </cell>
          <cell r="AA276">
            <v>0</v>
          </cell>
        </row>
        <row r="277">
          <cell r="A277" t="str">
            <v>Budget</v>
          </cell>
          <cell r="D277" t="str">
            <v>Capacité</v>
          </cell>
          <cell r="H277" t="str">
            <v>Refac mat DSP</v>
          </cell>
          <cell r="X277">
            <v>10313</v>
          </cell>
          <cell r="Z277">
            <v>2578.25</v>
          </cell>
          <cell r="AA277">
            <v>859.41666666666663</v>
          </cell>
        </row>
        <row r="278">
          <cell r="A278" t="str">
            <v>Budget</v>
          </cell>
          <cell r="D278" t="str">
            <v>Raccos clients SFR Business Team</v>
          </cell>
          <cell r="H278" t="str">
            <v>Presta ingénieirie &amp; déploiement réseau</v>
          </cell>
          <cell r="X278">
            <v>10550</v>
          </cell>
          <cell r="Z278">
            <v>0</v>
          </cell>
          <cell r="AA278">
            <v>0</v>
          </cell>
        </row>
        <row r="279">
          <cell r="A279" t="str">
            <v>Budget</v>
          </cell>
          <cell r="D279" t="str">
            <v>Couverture</v>
          </cell>
          <cell r="X279">
            <v>12000</v>
          </cell>
          <cell r="Z279">
            <v>3000</v>
          </cell>
          <cell r="AA279">
            <v>1000</v>
          </cell>
        </row>
        <row r="280">
          <cell r="A280" t="str">
            <v>Budget</v>
          </cell>
          <cell r="D280" t="str">
            <v>Raccos clients Externes</v>
          </cell>
          <cell r="X280">
            <v>12000</v>
          </cell>
          <cell r="Z280">
            <v>3000</v>
          </cell>
          <cell r="AA280">
            <v>1000</v>
          </cell>
        </row>
        <row r="281">
          <cell r="A281" t="str">
            <v>Budget</v>
          </cell>
          <cell r="D281" t="str">
            <v>Raccos clients SFR Business Team</v>
          </cell>
          <cell r="H281" t="str">
            <v>Intra DSP</v>
          </cell>
          <cell r="X281">
            <v>16875</v>
          </cell>
          <cell r="Z281">
            <v>0</v>
          </cell>
          <cell r="AA281">
            <v>0</v>
          </cell>
        </row>
        <row r="282">
          <cell r="A282" t="str">
            <v>Budget</v>
          </cell>
          <cell r="D282" t="str">
            <v>Raccos clients Externes</v>
          </cell>
          <cell r="H282" t="str">
            <v>Presta ingénieirie &amp; déploiement réseau</v>
          </cell>
          <cell r="X282">
            <v>19950</v>
          </cell>
          <cell r="Z282">
            <v>0</v>
          </cell>
          <cell r="AA282">
            <v>0</v>
          </cell>
        </row>
        <row r="283">
          <cell r="A283" t="str">
            <v>Budget</v>
          </cell>
          <cell r="D283" t="str">
            <v>Raccos clients Externes</v>
          </cell>
          <cell r="X283">
            <v>22000</v>
          </cell>
          <cell r="Z283">
            <v>5500</v>
          </cell>
          <cell r="AA283">
            <v>1833.3333333333333</v>
          </cell>
        </row>
        <row r="284">
          <cell r="A284" t="str">
            <v>Budget</v>
          </cell>
          <cell r="D284" t="str">
            <v>Raccos clients Externes</v>
          </cell>
          <cell r="X284">
            <v>23940</v>
          </cell>
          <cell r="Z284">
            <v>0</v>
          </cell>
          <cell r="AA284">
            <v>0</v>
          </cell>
        </row>
        <row r="285">
          <cell r="A285" t="str">
            <v>Budget</v>
          </cell>
          <cell r="D285" t="str">
            <v>Raccos clients Externes</v>
          </cell>
          <cell r="X285">
            <v>23940</v>
          </cell>
          <cell r="Z285">
            <v>0</v>
          </cell>
          <cell r="AA285">
            <v>0</v>
          </cell>
        </row>
        <row r="286">
          <cell r="A286" t="str">
            <v>Budget</v>
          </cell>
          <cell r="D286" t="str">
            <v>Capacité</v>
          </cell>
          <cell r="X286">
            <v>24000</v>
          </cell>
          <cell r="Z286">
            <v>0</v>
          </cell>
          <cell r="AA286">
            <v>0</v>
          </cell>
        </row>
        <row r="287">
          <cell r="A287" t="str">
            <v>Budget</v>
          </cell>
          <cell r="D287" t="str">
            <v>Raccos clients SFR Business Team</v>
          </cell>
          <cell r="X287">
            <v>24260</v>
          </cell>
          <cell r="Z287">
            <v>0</v>
          </cell>
          <cell r="AA287">
            <v>0</v>
          </cell>
        </row>
        <row r="288">
          <cell r="A288" t="str">
            <v>Budget</v>
          </cell>
          <cell r="D288" t="str">
            <v>Raccos clients Division Opérateurs</v>
          </cell>
          <cell r="X288">
            <v>27500</v>
          </cell>
          <cell r="Z288">
            <v>0</v>
          </cell>
          <cell r="AA288">
            <v>0</v>
          </cell>
        </row>
        <row r="289">
          <cell r="A289" t="str">
            <v>Budget</v>
          </cell>
          <cell r="D289" t="str">
            <v>Capacité</v>
          </cell>
          <cell r="X289">
            <v>30000</v>
          </cell>
          <cell r="Z289">
            <v>7500</v>
          </cell>
          <cell r="AA289">
            <v>2500</v>
          </cell>
        </row>
        <row r="290">
          <cell r="A290" t="str">
            <v>Budget</v>
          </cell>
          <cell r="D290" t="str">
            <v>Capacité</v>
          </cell>
          <cell r="X290">
            <v>30000</v>
          </cell>
          <cell r="Z290">
            <v>7500</v>
          </cell>
          <cell r="AA290">
            <v>2500</v>
          </cell>
        </row>
        <row r="291">
          <cell r="A291" t="str">
            <v>Budget</v>
          </cell>
          <cell r="D291" t="str">
            <v>Capacité</v>
          </cell>
          <cell r="H291" t="str">
            <v>Refac mat DSP</v>
          </cell>
          <cell r="X291">
            <v>33250</v>
          </cell>
          <cell r="Z291">
            <v>33250</v>
          </cell>
          <cell r="AA291">
            <v>11083.333333333332</v>
          </cell>
        </row>
        <row r="292">
          <cell r="A292" t="str">
            <v>Budget</v>
          </cell>
          <cell r="D292" t="str">
            <v>Couverture</v>
          </cell>
          <cell r="H292" t="str">
            <v>Intra DSP</v>
          </cell>
          <cell r="X292">
            <v>33605.208000000006</v>
          </cell>
          <cell r="Z292">
            <v>8401.3019999999997</v>
          </cell>
          <cell r="AA292">
            <v>2800.4340000000002</v>
          </cell>
        </row>
        <row r="293">
          <cell r="A293" t="str">
            <v>Budget</v>
          </cell>
          <cell r="D293" t="str">
            <v>Raccos clients SFR Mobile</v>
          </cell>
          <cell r="X293">
            <v>36000</v>
          </cell>
          <cell r="Z293">
            <v>9000</v>
          </cell>
          <cell r="AA293">
            <v>3000</v>
          </cell>
        </row>
        <row r="294">
          <cell r="A294" t="str">
            <v>Budget</v>
          </cell>
          <cell r="D294" t="str">
            <v>Raccos clients Externes</v>
          </cell>
          <cell r="H294" t="str">
            <v>Intra DSP</v>
          </cell>
          <cell r="X294">
            <v>39375</v>
          </cell>
          <cell r="Z294">
            <v>0</v>
          </cell>
          <cell r="AA294">
            <v>0</v>
          </cell>
        </row>
        <row r="295">
          <cell r="A295" t="str">
            <v>Budget</v>
          </cell>
          <cell r="D295" t="str">
            <v>Raccos clients Externes</v>
          </cell>
          <cell r="X295">
            <v>45000</v>
          </cell>
          <cell r="Z295">
            <v>11250</v>
          </cell>
          <cell r="AA295">
            <v>3750</v>
          </cell>
        </row>
        <row r="296">
          <cell r="A296" t="str">
            <v>Budget</v>
          </cell>
          <cell r="D296" t="str">
            <v>Raccos clients Externes</v>
          </cell>
          <cell r="X296">
            <v>45000</v>
          </cell>
          <cell r="Z296">
            <v>11250</v>
          </cell>
          <cell r="AA296">
            <v>3750</v>
          </cell>
        </row>
        <row r="297">
          <cell r="A297" t="str">
            <v>Budget</v>
          </cell>
          <cell r="D297" t="str">
            <v>Couverture</v>
          </cell>
          <cell r="X297">
            <v>51000</v>
          </cell>
          <cell r="Z297">
            <v>12750</v>
          </cell>
          <cell r="AA297">
            <v>4250</v>
          </cell>
        </row>
        <row r="298">
          <cell r="A298" t="str">
            <v>Budget</v>
          </cell>
          <cell r="D298" t="str">
            <v>Capacité</v>
          </cell>
          <cell r="H298" t="str">
            <v>Refac mat DSP</v>
          </cell>
          <cell r="X298">
            <v>53404.25</v>
          </cell>
          <cell r="Z298">
            <v>13351.062499999998</v>
          </cell>
          <cell r="AA298">
            <v>4450.3541666666661</v>
          </cell>
        </row>
        <row r="299">
          <cell r="A299" t="str">
            <v>Budget</v>
          </cell>
          <cell r="D299" t="str">
            <v>Couverture</v>
          </cell>
          <cell r="X299">
            <v>59000</v>
          </cell>
          <cell r="Z299">
            <v>52250</v>
          </cell>
          <cell r="AA299">
            <v>750</v>
          </cell>
        </row>
        <row r="300">
          <cell r="A300" t="str">
            <v>Budget</v>
          </cell>
          <cell r="D300" t="str">
            <v>Capacité</v>
          </cell>
          <cell r="X300">
            <v>60000</v>
          </cell>
          <cell r="Z300">
            <v>15000</v>
          </cell>
          <cell r="AA300">
            <v>5000</v>
          </cell>
        </row>
        <row r="301">
          <cell r="A301" t="str">
            <v>Budget</v>
          </cell>
          <cell r="D301" t="str">
            <v>Capacité</v>
          </cell>
          <cell r="X301">
            <v>74660</v>
          </cell>
          <cell r="Z301">
            <v>18665</v>
          </cell>
          <cell r="AA301">
            <v>6221.666666666667</v>
          </cell>
        </row>
        <row r="302">
          <cell r="A302" t="str">
            <v>Budget</v>
          </cell>
          <cell r="D302" t="str">
            <v>Raccos clients SFR Business Team</v>
          </cell>
          <cell r="X302">
            <v>94050</v>
          </cell>
          <cell r="Z302">
            <v>0</v>
          </cell>
          <cell r="AA302">
            <v>0</v>
          </cell>
        </row>
        <row r="303">
          <cell r="A303" t="str">
            <v>Budget</v>
          </cell>
          <cell r="D303" t="str">
            <v>Capacité</v>
          </cell>
          <cell r="H303" t="str">
            <v>Refac mat DSP</v>
          </cell>
          <cell r="X303">
            <v>133000</v>
          </cell>
          <cell r="Z303">
            <v>133000</v>
          </cell>
          <cell r="AA303">
            <v>0</v>
          </cell>
        </row>
        <row r="304">
          <cell r="A304" t="str">
            <v>Budget</v>
          </cell>
          <cell r="D304" t="str">
            <v>Couverture</v>
          </cell>
          <cell r="X304">
            <v>140000</v>
          </cell>
          <cell r="Z304">
            <v>35000</v>
          </cell>
          <cell r="AA304">
            <v>11666.666666666668</v>
          </cell>
        </row>
        <row r="305">
          <cell r="A305" t="str">
            <v>Budget</v>
          </cell>
          <cell r="D305" t="str">
            <v>Couverture</v>
          </cell>
          <cell r="H305" t="str">
            <v>Refac mat DSP</v>
          </cell>
          <cell r="X305">
            <v>166250</v>
          </cell>
          <cell r="Z305">
            <v>41562.499999999993</v>
          </cell>
          <cell r="AA305">
            <v>13854.166666666664</v>
          </cell>
        </row>
        <row r="306">
          <cell r="A306" t="str">
            <v>Budget</v>
          </cell>
          <cell r="D306" t="str">
            <v>Capacité</v>
          </cell>
          <cell r="H306" t="str">
            <v>Refac mat DSP</v>
          </cell>
          <cell r="X306">
            <v>195947</v>
          </cell>
          <cell r="Z306">
            <v>48986.749999999993</v>
          </cell>
          <cell r="AA306">
            <v>16328.916666666664</v>
          </cell>
        </row>
        <row r="307">
          <cell r="A307" t="str">
            <v>Budget</v>
          </cell>
          <cell r="D307" t="str">
            <v>Capacité</v>
          </cell>
          <cell r="H307" t="str">
            <v>SFR IG</v>
          </cell>
          <cell r="X307">
            <v>200000</v>
          </cell>
          <cell r="Z307">
            <v>50000</v>
          </cell>
          <cell r="AA307">
            <v>16666.666666666668</v>
          </cell>
        </row>
        <row r="308">
          <cell r="A308" t="str">
            <v>Budget</v>
          </cell>
          <cell r="D308" t="str">
            <v>Raccos clients Externes</v>
          </cell>
          <cell r="X308">
            <v>219450</v>
          </cell>
          <cell r="Z308">
            <v>0</v>
          </cell>
          <cell r="AA308">
            <v>0</v>
          </cell>
        </row>
        <row r="309">
          <cell r="A309" t="str">
            <v>Budget</v>
          </cell>
          <cell r="D309" t="str">
            <v>Capacité</v>
          </cell>
          <cell r="X309">
            <v>240000</v>
          </cell>
          <cell r="Z309">
            <v>60000</v>
          </cell>
          <cell r="AA309">
            <v>20000</v>
          </cell>
        </row>
        <row r="310">
          <cell r="A310" t="str">
            <v>Budget</v>
          </cell>
          <cell r="D310" t="str">
            <v>Capacité</v>
          </cell>
          <cell r="H310" t="str">
            <v>SFR IG</v>
          </cell>
          <cell r="X310">
            <v>300000</v>
          </cell>
          <cell r="Z310">
            <v>75000</v>
          </cell>
          <cell r="AA310">
            <v>25000</v>
          </cell>
        </row>
        <row r="311">
          <cell r="A311" t="str">
            <v>Budget</v>
          </cell>
          <cell r="D311" t="str">
            <v>Raccos clients Externes</v>
          </cell>
          <cell r="X311">
            <v>360000</v>
          </cell>
          <cell r="Z311">
            <v>90000</v>
          </cell>
          <cell r="AA311">
            <v>30000</v>
          </cell>
        </row>
        <row r="312">
          <cell r="A312" t="str">
            <v>Budget</v>
          </cell>
          <cell r="D312" t="str">
            <v>Raccos clients Division Opérateurs</v>
          </cell>
          <cell r="H312" t="str">
            <v>Presta ingénieirie &amp; déploiement réseau</v>
          </cell>
          <cell r="X312">
            <v>1000</v>
          </cell>
          <cell r="Z312">
            <v>0</v>
          </cell>
          <cell r="AA312">
            <v>0</v>
          </cell>
        </row>
        <row r="313">
          <cell r="A313" t="str">
            <v>Budget</v>
          </cell>
          <cell r="D313" t="str">
            <v>Raccos clients Division Opérateurs</v>
          </cell>
          <cell r="X313">
            <v>2000</v>
          </cell>
          <cell r="Z313">
            <v>0</v>
          </cell>
          <cell r="AA313">
            <v>0</v>
          </cell>
        </row>
        <row r="314">
          <cell r="A314" t="str">
            <v>Budget</v>
          </cell>
          <cell r="D314" t="str">
            <v>Raccos clients Division Opérateurs</v>
          </cell>
          <cell r="H314" t="str">
            <v>Intra DSP</v>
          </cell>
          <cell r="X314">
            <v>2500</v>
          </cell>
          <cell r="Z314">
            <v>0</v>
          </cell>
          <cell r="AA314">
            <v>0</v>
          </cell>
        </row>
        <row r="315">
          <cell r="A315" t="str">
            <v>Budget</v>
          </cell>
          <cell r="D315" t="str">
            <v>Raccos clients Division Opérateurs</v>
          </cell>
          <cell r="X315">
            <v>5550</v>
          </cell>
          <cell r="Z315">
            <v>0</v>
          </cell>
          <cell r="AA315">
            <v>0</v>
          </cell>
        </row>
        <row r="316">
          <cell r="A316" t="str">
            <v>Budget</v>
          </cell>
          <cell r="D316" t="str">
            <v>Capacité</v>
          </cell>
          <cell r="H316" t="str">
            <v>Presta ingénieirie &amp; déploiement réseau</v>
          </cell>
          <cell r="X316">
            <v>6000</v>
          </cell>
          <cell r="Z316">
            <v>1500</v>
          </cell>
          <cell r="AA316">
            <v>500</v>
          </cell>
        </row>
        <row r="317">
          <cell r="A317" t="str">
            <v>Budget</v>
          </cell>
          <cell r="D317" t="str">
            <v>Raccos clients Externes</v>
          </cell>
          <cell r="H317" t="str">
            <v>Presta ingénieirie &amp; déploiement réseau</v>
          </cell>
          <cell r="X317">
            <v>6000</v>
          </cell>
          <cell r="Z317">
            <v>1000</v>
          </cell>
          <cell r="AA317">
            <v>1000</v>
          </cell>
        </row>
        <row r="318">
          <cell r="A318" t="str">
            <v>Budget</v>
          </cell>
          <cell r="D318" t="str">
            <v>Capacité</v>
          </cell>
          <cell r="X318">
            <v>6066</v>
          </cell>
          <cell r="Z318">
            <v>1503</v>
          </cell>
          <cell r="AA318">
            <v>502</v>
          </cell>
        </row>
        <row r="319">
          <cell r="A319" t="str">
            <v>Budget</v>
          </cell>
          <cell r="D319" t="str">
            <v>Couverture</v>
          </cell>
          <cell r="X319">
            <v>10000</v>
          </cell>
          <cell r="Z319">
            <v>0</v>
          </cell>
          <cell r="AA319">
            <v>0</v>
          </cell>
        </row>
        <row r="320">
          <cell r="A320" t="str">
            <v>Budget</v>
          </cell>
          <cell r="D320" t="str">
            <v>Raccos clients SFR Business Team</v>
          </cell>
          <cell r="H320" t="str">
            <v>Intra DSP</v>
          </cell>
          <cell r="X320">
            <v>11250</v>
          </cell>
          <cell r="Z320">
            <v>0</v>
          </cell>
          <cell r="AA320">
            <v>0</v>
          </cell>
        </row>
        <row r="321">
          <cell r="A321" t="str">
            <v>Budget</v>
          </cell>
          <cell r="D321" t="str">
            <v>Raccos clients Externes</v>
          </cell>
          <cell r="H321" t="str">
            <v>Intra DSP</v>
          </cell>
          <cell r="X321">
            <v>11250</v>
          </cell>
          <cell r="Z321">
            <v>0</v>
          </cell>
          <cell r="AA321">
            <v>0</v>
          </cell>
        </row>
        <row r="322">
          <cell r="A322" t="str">
            <v>Budget</v>
          </cell>
          <cell r="D322" t="str">
            <v>Raccos clients Division Opérateurs</v>
          </cell>
          <cell r="X322">
            <v>12950</v>
          </cell>
          <cell r="Z322">
            <v>0</v>
          </cell>
          <cell r="AA322">
            <v>0</v>
          </cell>
        </row>
        <row r="323">
          <cell r="A323" t="str">
            <v>Budget</v>
          </cell>
          <cell r="D323" t="str">
            <v>Raccos clients Externes</v>
          </cell>
          <cell r="X323">
            <v>14000</v>
          </cell>
          <cell r="Z323">
            <v>2000</v>
          </cell>
          <cell r="AA323">
            <v>2000</v>
          </cell>
        </row>
        <row r="324">
          <cell r="A324" t="str">
            <v>Budget</v>
          </cell>
          <cell r="D324" t="str">
            <v>Couverture</v>
          </cell>
          <cell r="H324" t="str">
            <v>Presta ingénieirie &amp; déploiement réseau</v>
          </cell>
          <cell r="X324">
            <v>15000</v>
          </cell>
          <cell r="Z324">
            <v>0</v>
          </cell>
          <cell r="AA324">
            <v>0</v>
          </cell>
        </row>
        <row r="325">
          <cell r="A325" t="str">
            <v>Budget</v>
          </cell>
          <cell r="D325" t="str">
            <v>Couverture</v>
          </cell>
          <cell r="X325">
            <v>16100</v>
          </cell>
          <cell r="Z325">
            <v>0</v>
          </cell>
          <cell r="AA325">
            <v>0</v>
          </cell>
        </row>
        <row r="326">
          <cell r="A326" t="str">
            <v>Budget</v>
          </cell>
          <cell r="D326" t="str">
            <v>Capacité</v>
          </cell>
          <cell r="X326">
            <v>18000</v>
          </cell>
          <cell r="Z326">
            <v>4500</v>
          </cell>
          <cell r="AA326">
            <v>1500</v>
          </cell>
        </row>
        <row r="327">
          <cell r="A327" t="str">
            <v>Budget</v>
          </cell>
          <cell r="D327" t="str">
            <v>Capacité</v>
          </cell>
          <cell r="X327">
            <v>18000</v>
          </cell>
          <cell r="Z327">
            <v>4500</v>
          </cell>
          <cell r="AA327">
            <v>1500</v>
          </cell>
        </row>
        <row r="328">
          <cell r="A328" t="str">
            <v>Budget</v>
          </cell>
          <cell r="D328" t="str">
            <v>Couverture</v>
          </cell>
          <cell r="H328" t="str">
            <v>SFR IG</v>
          </cell>
          <cell r="X328">
            <v>20000</v>
          </cell>
          <cell r="Z328">
            <v>0</v>
          </cell>
          <cell r="AA328">
            <v>0</v>
          </cell>
        </row>
        <row r="329">
          <cell r="A329" t="str">
            <v>Budget</v>
          </cell>
          <cell r="D329" t="str">
            <v>Couverture</v>
          </cell>
          <cell r="X329">
            <v>20000</v>
          </cell>
          <cell r="Z329">
            <v>0</v>
          </cell>
          <cell r="AA329">
            <v>0</v>
          </cell>
        </row>
        <row r="330">
          <cell r="A330" t="str">
            <v>Budget</v>
          </cell>
          <cell r="D330" t="str">
            <v>Capacité</v>
          </cell>
          <cell r="X330">
            <v>20000</v>
          </cell>
          <cell r="Z330">
            <v>5000</v>
          </cell>
          <cell r="AA330">
            <v>5000</v>
          </cell>
        </row>
        <row r="331">
          <cell r="A331" t="str">
            <v>Budget</v>
          </cell>
          <cell r="D331" t="str">
            <v>Capacité</v>
          </cell>
          <cell r="X331">
            <v>20000</v>
          </cell>
          <cell r="Z331">
            <v>5000</v>
          </cell>
          <cell r="AA331">
            <v>5000</v>
          </cell>
        </row>
        <row r="332">
          <cell r="A332" t="str">
            <v>Budget</v>
          </cell>
          <cell r="D332" t="str">
            <v>Capacité</v>
          </cell>
          <cell r="X332">
            <v>20000</v>
          </cell>
          <cell r="Z332">
            <v>5000</v>
          </cell>
          <cell r="AA332">
            <v>5000</v>
          </cell>
        </row>
        <row r="333">
          <cell r="A333" t="str">
            <v>Budget</v>
          </cell>
          <cell r="D333" t="str">
            <v>Capacité</v>
          </cell>
          <cell r="X333">
            <v>24000</v>
          </cell>
          <cell r="Z333">
            <v>6000</v>
          </cell>
          <cell r="AA333">
            <v>2000</v>
          </cell>
        </row>
        <row r="334">
          <cell r="A334" t="str">
            <v>Budget</v>
          </cell>
          <cell r="D334" t="str">
            <v>Capacité</v>
          </cell>
          <cell r="X334">
            <v>24000</v>
          </cell>
          <cell r="Z334">
            <v>6000</v>
          </cell>
          <cell r="AA334">
            <v>2000</v>
          </cell>
        </row>
        <row r="335">
          <cell r="A335" t="str">
            <v>Budget</v>
          </cell>
          <cell r="D335" t="str">
            <v>Couverture</v>
          </cell>
          <cell r="H335" t="str">
            <v>SFR IG</v>
          </cell>
          <cell r="X335">
            <v>30000</v>
          </cell>
          <cell r="Z335">
            <v>0</v>
          </cell>
          <cell r="AA335">
            <v>0</v>
          </cell>
        </row>
        <row r="336">
          <cell r="A336" t="str">
            <v>Budget</v>
          </cell>
          <cell r="D336" t="str">
            <v>Couverture</v>
          </cell>
          <cell r="X336">
            <v>40000</v>
          </cell>
          <cell r="Z336">
            <v>5000</v>
          </cell>
          <cell r="AA336">
            <v>0</v>
          </cell>
        </row>
        <row r="337">
          <cell r="A337" t="str">
            <v>Budget</v>
          </cell>
          <cell r="D337" t="str">
            <v>Capacité</v>
          </cell>
          <cell r="H337" t="str">
            <v>SFR IG</v>
          </cell>
          <cell r="X337">
            <v>40000</v>
          </cell>
          <cell r="Z337">
            <v>10000</v>
          </cell>
          <cell r="AA337">
            <v>10000</v>
          </cell>
        </row>
        <row r="338">
          <cell r="A338" t="str">
            <v>Budget</v>
          </cell>
          <cell r="D338" t="str">
            <v>Raccos clients Externes</v>
          </cell>
          <cell r="X338">
            <v>40500</v>
          </cell>
          <cell r="Z338">
            <v>0</v>
          </cell>
          <cell r="AA338">
            <v>0</v>
          </cell>
        </row>
        <row r="339">
          <cell r="A339" t="str">
            <v>Budget</v>
          </cell>
          <cell r="D339" t="str">
            <v>Raccos clients SFR Business Team</v>
          </cell>
          <cell r="H339" t="str">
            <v>Presta ingénieirie &amp; déploiement réseau</v>
          </cell>
          <cell r="X339">
            <v>42750</v>
          </cell>
          <cell r="Z339">
            <v>0</v>
          </cell>
          <cell r="AA339">
            <v>0</v>
          </cell>
        </row>
        <row r="340">
          <cell r="A340" t="str">
            <v>Budget</v>
          </cell>
          <cell r="D340" t="str">
            <v>Couverture</v>
          </cell>
          <cell r="X340">
            <v>45000</v>
          </cell>
          <cell r="Z340">
            <v>0</v>
          </cell>
          <cell r="AA340">
            <v>0</v>
          </cell>
        </row>
        <row r="341">
          <cell r="A341" t="str">
            <v>Budget</v>
          </cell>
          <cell r="D341" t="str">
            <v>Raccos clients Externes</v>
          </cell>
          <cell r="X341">
            <v>49000</v>
          </cell>
          <cell r="Z341">
            <v>5250</v>
          </cell>
          <cell r="AA341">
            <v>3250</v>
          </cell>
        </row>
        <row r="342">
          <cell r="A342" t="str">
            <v>Budget</v>
          </cell>
          <cell r="D342" t="str">
            <v>Raccos clients Externes</v>
          </cell>
          <cell r="X342">
            <v>49000</v>
          </cell>
          <cell r="Z342">
            <v>0</v>
          </cell>
          <cell r="AA342">
            <v>0</v>
          </cell>
        </row>
        <row r="343">
          <cell r="A343" t="str">
            <v>Budget</v>
          </cell>
          <cell r="D343" t="str">
            <v>Raccos clients Externes</v>
          </cell>
          <cell r="X343">
            <v>53000</v>
          </cell>
          <cell r="Z343">
            <v>7250</v>
          </cell>
          <cell r="AA343">
            <v>4250</v>
          </cell>
        </row>
        <row r="344">
          <cell r="A344" t="str">
            <v>Budget</v>
          </cell>
          <cell r="D344" t="str">
            <v>Raccos clients Externes</v>
          </cell>
          <cell r="H344" t="str">
            <v>Presta ingénieirie &amp; déploiement réseau</v>
          </cell>
          <cell r="X344">
            <v>56250</v>
          </cell>
          <cell r="Z344">
            <v>0</v>
          </cell>
          <cell r="AA344">
            <v>0</v>
          </cell>
        </row>
        <row r="345">
          <cell r="A345" t="str">
            <v>Budget</v>
          </cell>
          <cell r="D345" t="str">
            <v>Raccos clients SFR Business Team</v>
          </cell>
          <cell r="X345">
            <v>67500</v>
          </cell>
          <cell r="Z345">
            <v>0</v>
          </cell>
          <cell r="AA345">
            <v>0</v>
          </cell>
        </row>
        <row r="346">
          <cell r="A346" t="str">
            <v>Budget</v>
          </cell>
          <cell r="D346" t="str">
            <v>Raccos clients Externes</v>
          </cell>
          <cell r="X346">
            <v>80000</v>
          </cell>
          <cell r="Z346">
            <v>10000</v>
          </cell>
          <cell r="AA346">
            <v>5000</v>
          </cell>
        </row>
        <row r="347">
          <cell r="A347" t="str">
            <v>Budget</v>
          </cell>
          <cell r="D347" t="str">
            <v>Couverture</v>
          </cell>
          <cell r="X347">
            <v>90000</v>
          </cell>
          <cell r="Z347">
            <v>0</v>
          </cell>
          <cell r="AA347">
            <v>0</v>
          </cell>
        </row>
        <row r="348">
          <cell r="A348" t="str">
            <v>Budget</v>
          </cell>
          <cell r="D348" t="str">
            <v>Raccos clients Externes</v>
          </cell>
          <cell r="X348">
            <v>90000</v>
          </cell>
          <cell r="Z348">
            <v>0</v>
          </cell>
          <cell r="AA348">
            <v>0</v>
          </cell>
        </row>
        <row r="349">
          <cell r="A349" t="str">
            <v>Budget</v>
          </cell>
          <cell r="D349" t="str">
            <v>Couverture</v>
          </cell>
          <cell r="H349" t="str">
            <v>Intra DSP</v>
          </cell>
          <cell r="X349">
            <v>153353.46599999999</v>
          </cell>
          <cell r="Z349">
            <v>38338.366500000004</v>
          </cell>
          <cell r="AA349">
            <v>12779.4555</v>
          </cell>
        </row>
        <row r="350">
          <cell r="A350" t="str">
            <v>Budget</v>
          </cell>
          <cell r="D350" t="str">
            <v>Raccos clients Externes</v>
          </cell>
          <cell r="X350">
            <v>225000</v>
          </cell>
          <cell r="Z350">
            <v>15000</v>
          </cell>
          <cell r="AA350">
            <v>5000</v>
          </cell>
        </row>
        <row r="351">
          <cell r="A351" t="str">
            <v>Budget</v>
          </cell>
          <cell r="D351" t="str">
            <v>Raccos clients SFR Business Team</v>
          </cell>
          <cell r="X351">
            <v>250312.5</v>
          </cell>
          <cell r="Z351">
            <v>0</v>
          </cell>
          <cell r="AA351">
            <v>0</v>
          </cell>
        </row>
        <row r="352">
          <cell r="A352" t="str">
            <v>Budget</v>
          </cell>
          <cell r="D352" t="str">
            <v>Raccos clients Externes</v>
          </cell>
          <cell r="X352">
            <v>262237.5</v>
          </cell>
          <cell r="Z352">
            <v>0</v>
          </cell>
          <cell r="AA352">
            <v>0</v>
          </cell>
        </row>
        <row r="353">
          <cell r="A353" t="str">
            <v>Budget</v>
          </cell>
          <cell r="D353" t="str">
            <v>Couverture</v>
          </cell>
          <cell r="X353">
            <v>330000</v>
          </cell>
          <cell r="Z353">
            <v>0</v>
          </cell>
          <cell r="AA353">
            <v>0</v>
          </cell>
        </row>
        <row r="354">
          <cell r="A354" t="str">
            <v>Budget</v>
          </cell>
          <cell r="D354" t="str">
            <v>Raccos clients Externes</v>
          </cell>
          <cell r="X354">
            <v>364387.5</v>
          </cell>
          <cell r="Z354">
            <v>0</v>
          </cell>
          <cell r="AA354">
            <v>0</v>
          </cell>
        </row>
        <row r="355">
          <cell r="A355" t="str">
            <v>Budget</v>
          </cell>
          <cell r="D355" t="str">
            <v>Raccos clients SFR Business Team</v>
          </cell>
          <cell r="X355">
            <v>437062.5</v>
          </cell>
          <cell r="Z355">
            <v>0</v>
          </cell>
          <cell r="AA355">
            <v>0</v>
          </cell>
        </row>
        <row r="356">
          <cell r="A356" t="str">
            <v>Budget</v>
          </cell>
          <cell r="D356" t="str">
            <v>Capacité</v>
          </cell>
          <cell r="H356" t="str">
            <v>Refac mat DSP</v>
          </cell>
          <cell r="X356">
            <v>894.75</v>
          </cell>
          <cell r="Z356">
            <v>223.6875</v>
          </cell>
          <cell r="AA356">
            <v>74.5625</v>
          </cell>
        </row>
        <row r="357">
          <cell r="A357" t="str">
            <v>Budget</v>
          </cell>
          <cell r="D357" t="str">
            <v>Raccos clients Division Opérateurs</v>
          </cell>
          <cell r="X357">
            <v>1000</v>
          </cell>
          <cell r="Z357">
            <v>0</v>
          </cell>
          <cell r="AA357">
            <v>0</v>
          </cell>
        </row>
        <row r="358">
          <cell r="A358" t="str">
            <v>Budget</v>
          </cell>
          <cell r="D358" t="str">
            <v>Raccos clients Division Opérateurs</v>
          </cell>
          <cell r="H358" t="str">
            <v>Presta ingénieirie &amp; déploiement réseau</v>
          </cell>
          <cell r="X358">
            <v>2000</v>
          </cell>
          <cell r="Z358">
            <v>0</v>
          </cell>
          <cell r="AA358">
            <v>0</v>
          </cell>
        </row>
        <row r="359">
          <cell r="A359" t="str">
            <v>Budget</v>
          </cell>
          <cell r="D359" t="str">
            <v>Couverture</v>
          </cell>
          <cell r="H359" t="str">
            <v>Refac mat DSP</v>
          </cell>
          <cell r="X359">
            <v>2500</v>
          </cell>
          <cell r="Z359">
            <v>0</v>
          </cell>
          <cell r="AA359">
            <v>0</v>
          </cell>
        </row>
        <row r="360">
          <cell r="A360" t="str">
            <v>Budget</v>
          </cell>
          <cell r="D360" t="str">
            <v>Couverture</v>
          </cell>
          <cell r="X360">
            <v>3000</v>
          </cell>
          <cell r="Z360">
            <v>750</v>
          </cell>
          <cell r="AA360">
            <v>250</v>
          </cell>
        </row>
        <row r="361">
          <cell r="A361" t="str">
            <v>Budget</v>
          </cell>
          <cell r="D361" t="str">
            <v>Capacité</v>
          </cell>
          <cell r="H361" t="str">
            <v>Refac mat DSP</v>
          </cell>
          <cell r="X361">
            <v>4084</v>
          </cell>
          <cell r="Z361">
            <v>1021.0000000000001</v>
          </cell>
          <cell r="AA361">
            <v>340.33333333333337</v>
          </cell>
        </row>
        <row r="362">
          <cell r="A362" t="str">
            <v>Budget</v>
          </cell>
          <cell r="D362" t="str">
            <v>Raccos clients Division Opérateurs</v>
          </cell>
          <cell r="H362" t="str">
            <v>Intra DSP</v>
          </cell>
          <cell r="X362">
            <v>5000</v>
          </cell>
          <cell r="Z362">
            <v>0</v>
          </cell>
          <cell r="AA362">
            <v>0</v>
          </cell>
        </row>
        <row r="363">
          <cell r="A363" t="str">
            <v>Budget</v>
          </cell>
          <cell r="D363" t="str">
            <v>Couverture</v>
          </cell>
          <cell r="X363">
            <v>7000</v>
          </cell>
          <cell r="Z363">
            <v>1750</v>
          </cell>
          <cell r="AA363">
            <v>583.33333333333337</v>
          </cell>
        </row>
        <row r="364">
          <cell r="A364" t="str">
            <v>Budget</v>
          </cell>
          <cell r="D364" t="str">
            <v>Couverture</v>
          </cell>
          <cell r="X364">
            <v>10000</v>
          </cell>
          <cell r="Z364">
            <v>0</v>
          </cell>
          <cell r="AA364">
            <v>0</v>
          </cell>
        </row>
        <row r="365">
          <cell r="A365" t="str">
            <v>Budget</v>
          </cell>
          <cell r="D365" t="str">
            <v>Raccos clients Division Opérateurs</v>
          </cell>
          <cell r="X365">
            <v>10288</v>
          </cell>
          <cell r="Z365">
            <v>0</v>
          </cell>
          <cell r="AA365">
            <v>0</v>
          </cell>
        </row>
        <row r="366">
          <cell r="A366" t="str">
            <v>Budget</v>
          </cell>
          <cell r="D366" t="str">
            <v>Raccos clients SFR Business Team</v>
          </cell>
          <cell r="X366">
            <v>10350</v>
          </cell>
          <cell r="Z366">
            <v>0</v>
          </cell>
          <cell r="AA366">
            <v>0</v>
          </cell>
        </row>
        <row r="367">
          <cell r="A367" t="str">
            <v>Budget</v>
          </cell>
          <cell r="D367" t="str">
            <v>Capacité</v>
          </cell>
          <cell r="X367">
            <v>14294</v>
          </cell>
          <cell r="Z367">
            <v>3573.5</v>
          </cell>
          <cell r="AA367">
            <v>1191.1666666666667</v>
          </cell>
        </row>
        <row r="368">
          <cell r="A368" t="str">
            <v>Budget</v>
          </cell>
          <cell r="D368" t="str">
            <v>Couverture</v>
          </cell>
          <cell r="X368">
            <v>15000</v>
          </cell>
          <cell r="Z368">
            <v>0</v>
          </cell>
          <cell r="AA368">
            <v>0</v>
          </cell>
        </row>
        <row r="369">
          <cell r="A369" t="str">
            <v>Budget</v>
          </cell>
          <cell r="D369" t="str">
            <v>Couverture</v>
          </cell>
          <cell r="X369">
            <v>15000</v>
          </cell>
          <cell r="Z369">
            <v>0</v>
          </cell>
          <cell r="AA369">
            <v>0</v>
          </cell>
        </row>
        <row r="370">
          <cell r="A370" t="str">
            <v>Budget</v>
          </cell>
          <cell r="D370" t="str">
            <v>Raccos clients Externes</v>
          </cell>
          <cell r="X370">
            <v>15000</v>
          </cell>
          <cell r="Z370">
            <v>5000</v>
          </cell>
          <cell r="AA370">
            <v>0</v>
          </cell>
        </row>
        <row r="371">
          <cell r="A371" t="str">
            <v>Budget</v>
          </cell>
          <cell r="D371" t="str">
            <v>Raccos clients Externes</v>
          </cell>
          <cell r="H371" t="str">
            <v>Intra DSP</v>
          </cell>
          <cell r="X371">
            <v>15750</v>
          </cell>
          <cell r="Z371">
            <v>0</v>
          </cell>
          <cell r="AA371">
            <v>0</v>
          </cell>
        </row>
        <row r="372">
          <cell r="A372" t="str">
            <v>Budget</v>
          </cell>
          <cell r="D372" t="str">
            <v>Capacité</v>
          </cell>
          <cell r="H372" t="str">
            <v>Refac mat DSP</v>
          </cell>
          <cell r="X372">
            <v>17000.25</v>
          </cell>
          <cell r="Z372">
            <v>4250.0625</v>
          </cell>
          <cell r="AA372">
            <v>1416.6875</v>
          </cell>
        </row>
        <row r="373">
          <cell r="A373" t="str">
            <v>Budget</v>
          </cell>
          <cell r="D373" t="str">
            <v>Raccos clients Externes</v>
          </cell>
          <cell r="X373">
            <v>19100</v>
          </cell>
          <cell r="Z373">
            <v>19100</v>
          </cell>
          <cell r="AA373">
            <v>0</v>
          </cell>
        </row>
        <row r="374">
          <cell r="A374" t="str">
            <v>Budget</v>
          </cell>
          <cell r="D374" t="str">
            <v>Raccos clients Externes</v>
          </cell>
          <cell r="X374">
            <v>21150</v>
          </cell>
          <cell r="Z374">
            <v>0</v>
          </cell>
          <cell r="AA374">
            <v>0</v>
          </cell>
        </row>
        <row r="375">
          <cell r="A375" t="str">
            <v>Budget</v>
          </cell>
          <cell r="D375" t="str">
            <v>Raccos clients SFR Business Team</v>
          </cell>
          <cell r="H375" t="str">
            <v>Presta ingénieirie &amp; déploiement réseau</v>
          </cell>
          <cell r="X375">
            <v>21700</v>
          </cell>
          <cell r="Z375">
            <v>0</v>
          </cell>
          <cell r="AA375">
            <v>0</v>
          </cell>
        </row>
        <row r="376">
          <cell r="A376" t="str">
            <v>Budget</v>
          </cell>
          <cell r="D376" t="str">
            <v>Raccos clients SFR Business Team</v>
          </cell>
          <cell r="H376" t="str">
            <v>Intra DSP</v>
          </cell>
          <cell r="X376">
            <v>29250</v>
          </cell>
          <cell r="Z376">
            <v>0</v>
          </cell>
          <cell r="AA376">
            <v>0</v>
          </cell>
        </row>
        <row r="377">
          <cell r="A377" t="str">
            <v>Budget</v>
          </cell>
          <cell r="D377" t="str">
            <v>Couverture</v>
          </cell>
          <cell r="X377">
            <v>40000</v>
          </cell>
          <cell r="Z377">
            <v>0</v>
          </cell>
          <cell r="AA377">
            <v>0</v>
          </cell>
        </row>
        <row r="378">
          <cell r="A378" t="str">
            <v>Budget</v>
          </cell>
          <cell r="D378" t="str">
            <v>Couverture</v>
          </cell>
          <cell r="X378">
            <v>40000</v>
          </cell>
          <cell r="Z378">
            <v>10000</v>
          </cell>
          <cell r="AA378">
            <v>3333.3333333333335</v>
          </cell>
        </row>
        <row r="379">
          <cell r="A379" t="str">
            <v>Budget</v>
          </cell>
          <cell r="D379" t="str">
            <v>Raccos clients Externes</v>
          </cell>
          <cell r="H379" t="str">
            <v>Presta ingénieirie &amp; déploiement réseau</v>
          </cell>
          <cell r="X379">
            <v>42300</v>
          </cell>
          <cell r="Z379">
            <v>0</v>
          </cell>
          <cell r="AA379">
            <v>0</v>
          </cell>
        </row>
        <row r="380">
          <cell r="A380" t="str">
            <v>Budget</v>
          </cell>
          <cell r="D380" t="str">
            <v>Raccos clients Division Opérateurs</v>
          </cell>
          <cell r="X380">
            <v>46108</v>
          </cell>
          <cell r="Z380">
            <v>0</v>
          </cell>
          <cell r="AA380">
            <v>0</v>
          </cell>
        </row>
        <row r="381">
          <cell r="A381" t="str">
            <v>Budget</v>
          </cell>
          <cell r="D381" t="str">
            <v>Couverture</v>
          </cell>
          <cell r="H381" t="str">
            <v>Refac mat DSP</v>
          </cell>
          <cell r="X381">
            <v>47500</v>
          </cell>
          <cell r="Z381">
            <v>0</v>
          </cell>
          <cell r="AA381">
            <v>0</v>
          </cell>
        </row>
        <row r="382">
          <cell r="A382" t="str">
            <v>Budget</v>
          </cell>
          <cell r="D382" t="str">
            <v>Couverture</v>
          </cell>
          <cell r="H382" t="str">
            <v>Intra DSP</v>
          </cell>
          <cell r="X382">
            <v>52131.618000000009</v>
          </cell>
          <cell r="Z382">
            <v>13032.904500000001</v>
          </cell>
          <cell r="AA382">
            <v>4344.3015000000005</v>
          </cell>
        </row>
        <row r="383">
          <cell r="A383" t="str">
            <v>Budget</v>
          </cell>
          <cell r="D383" t="str">
            <v>Capacité</v>
          </cell>
          <cell r="H383" t="str">
            <v>Refac mat DSP</v>
          </cell>
          <cell r="X383">
            <v>77596</v>
          </cell>
          <cell r="Z383">
            <v>19399</v>
          </cell>
          <cell r="AA383">
            <v>6466.333333333333</v>
          </cell>
        </row>
        <row r="384">
          <cell r="A384" t="str">
            <v>Budget</v>
          </cell>
          <cell r="D384" t="str">
            <v>Couverture</v>
          </cell>
          <cell r="X384">
            <v>80000</v>
          </cell>
          <cell r="Z384">
            <v>0</v>
          </cell>
          <cell r="AA384">
            <v>0</v>
          </cell>
        </row>
        <row r="385">
          <cell r="A385" t="str">
            <v>Budget</v>
          </cell>
          <cell r="D385" t="str">
            <v>Raccos clients SFR Business Team</v>
          </cell>
          <cell r="X385">
            <v>113480.8</v>
          </cell>
          <cell r="Z385">
            <v>0</v>
          </cell>
          <cell r="AA385">
            <v>0</v>
          </cell>
        </row>
        <row r="386">
          <cell r="A386" t="str">
            <v>Budget</v>
          </cell>
          <cell r="D386" t="str">
            <v>Raccos clients Externes</v>
          </cell>
          <cell r="X386">
            <v>182000</v>
          </cell>
          <cell r="Z386">
            <v>36000</v>
          </cell>
          <cell r="AA386">
            <v>36000</v>
          </cell>
        </row>
        <row r="387">
          <cell r="A387" t="str">
            <v>Budget</v>
          </cell>
          <cell r="D387" t="str">
            <v>Raccos clients Externes</v>
          </cell>
          <cell r="X387">
            <v>217591.2</v>
          </cell>
          <cell r="Z387">
            <v>0</v>
          </cell>
          <cell r="AA387">
            <v>0</v>
          </cell>
        </row>
        <row r="388">
          <cell r="A388" t="str">
            <v>Budget</v>
          </cell>
          <cell r="D388" t="str">
            <v>Raccos clients Externes</v>
          </cell>
          <cell r="X388">
            <v>320000</v>
          </cell>
          <cell r="Z388">
            <v>160000</v>
          </cell>
          <cell r="AA388">
            <v>30000</v>
          </cell>
        </row>
        <row r="389">
          <cell r="A389" t="str">
            <v>Budget</v>
          </cell>
          <cell r="D389" t="str">
            <v>Raccos clients SFR Business Team</v>
          </cell>
          <cell r="X389">
            <v>477217.8</v>
          </cell>
          <cell r="Z389">
            <v>0</v>
          </cell>
          <cell r="AA389">
            <v>0</v>
          </cell>
        </row>
        <row r="390">
          <cell r="A390" t="str">
            <v>Budget</v>
          </cell>
          <cell r="D390" t="str">
            <v>Raccos clients Externes</v>
          </cell>
          <cell r="X390">
            <v>1156084.2</v>
          </cell>
          <cell r="Z390">
            <v>180900</v>
          </cell>
          <cell r="AA390">
            <v>0</v>
          </cell>
        </row>
        <row r="391">
          <cell r="A391" t="str">
            <v>Budget</v>
          </cell>
          <cell r="D391" t="str">
            <v>Raccos clients Externes</v>
          </cell>
          <cell r="X391">
            <v>1000</v>
          </cell>
          <cell r="Z391">
            <v>0</v>
          </cell>
          <cell r="AA391">
            <v>0</v>
          </cell>
        </row>
        <row r="392">
          <cell r="A392" t="str">
            <v>Budget</v>
          </cell>
          <cell r="D392" t="str">
            <v>Raccos clients Externes</v>
          </cell>
          <cell r="H392" t="str">
            <v>Presta ingénieirie &amp; déploiement réseau</v>
          </cell>
          <cell r="X392">
            <v>1000</v>
          </cell>
          <cell r="Z392">
            <v>0</v>
          </cell>
          <cell r="AA392">
            <v>0</v>
          </cell>
        </row>
        <row r="393">
          <cell r="A393" t="str">
            <v>Budget</v>
          </cell>
          <cell r="D393" t="str">
            <v>Raccos clients Externes</v>
          </cell>
          <cell r="X393">
            <v>3300</v>
          </cell>
          <cell r="Z393">
            <v>0</v>
          </cell>
          <cell r="AA393">
            <v>0</v>
          </cell>
        </row>
        <row r="394">
          <cell r="A394" t="str">
            <v>Budget</v>
          </cell>
          <cell r="D394" t="str">
            <v>Raccos clients Externes</v>
          </cell>
          <cell r="X394">
            <v>7700</v>
          </cell>
          <cell r="Z394">
            <v>0</v>
          </cell>
          <cell r="AA394">
            <v>0</v>
          </cell>
        </row>
        <row r="395">
          <cell r="A395" t="str">
            <v>Budget</v>
          </cell>
          <cell r="D395" t="str">
            <v>Couverture</v>
          </cell>
          <cell r="H395" t="str">
            <v>Intra DSP</v>
          </cell>
          <cell r="X395">
            <v>14767.451999999997</v>
          </cell>
          <cell r="Z395">
            <v>3691.8630000000003</v>
          </cell>
          <cell r="AA395">
            <v>1230.6210000000001</v>
          </cell>
        </row>
        <row r="396">
          <cell r="A396" t="str">
            <v>Budget</v>
          </cell>
          <cell r="D396" t="str">
            <v>Raccos clients Division Opérateurs</v>
          </cell>
          <cell r="X396">
            <v>50</v>
          </cell>
          <cell r="Z396">
            <v>0</v>
          </cell>
          <cell r="AA396">
            <v>0</v>
          </cell>
        </row>
        <row r="397">
          <cell r="A397" t="str">
            <v>Budget</v>
          </cell>
          <cell r="D397" t="str">
            <v>Raccos clients Division Opérateurs</v>
          </cell>
          <cell r="H397" t="str">
            <v>Presta ingénieirie &amp; déploiement réseau</v>
          </cell>
          <cell r="X397">
            <v>100</v>
          </cell>
          <cell r="Z397">
            <v>0</v>
          </cell>
          <cell r="AA397">
            <v>0</v>
          </cell>
        </row>
        <row r="398">
          <cell r="A398" t="str">
            <v>Budget</v>
          </cell>
          <cell r="D398" t="str">
            <v>Raccos clients Division Opérateurs</v>
          </cell>
          <cell r="H398" t="str">
            <v>Intra DSP</v>
          </cell>
          <cell r="X398">
            <v>250</v>
          </cell>
          <cell r="Z398">
            <v>0</v>
          </cell>
          <cell r="AA398">
            <v>0</v>
          </cell>
        </row>
        <row r="399">
          <cell r="A399" t="str">
            <v>Budget</v>
          </cell>
          <cell r="D399" t="str">
            <v>Capacité</v>
          </cell>
          <cell r="H399" t="str">
            <v>Refac mat DSP</v>
          </cell>
          <cell r="X399">
            <v>252.5</v>
          </cell>
          <cell r="Z399">
            <v>63.125</v>
          </cell>
          <cell r="AA399">
            <v>21.041666666666668</v>
          </cell>
        </row>
        <row r="400">
          <cell r="A400" t="str">
            <v>Budget</v>
          </cell>
          <cell r="D400" t="str">
            <v>Raccos clients SFR Business Team</v>
          </cell>
          <cell r="X400">
            <v>450</v>
          </cell>
          <cell r="Z400">
            <v>0</v>
          </cell>
          <cell r="AA400">
            <v>0</v>
          </cell>
        </row>
        <row r="401">
          <cell r="A401" t="str">
            <v>Budget</v>
          </cell>
          <cell r="D401" t="str">
            <v>Raccos clients Division Opérateurs</v>
          </cell>
          <cell r="X401">
            <v>514.4</v>
          </cell>
          <cell r="Z401">
            <v>0</v>
          </cell>
          <cell r="AA401">
            <v>0</v>
          </cell>
        </row>
        <row r="402">
          <cell r="A402" t="str">
            <v>Budget</v>
          </cell>
          <cell r="D402" t="str">
            <v>Raccos clients SFR Business Team</v>
          </cell>
          <cell r="H402" t="str">
            <v>Presta ingénieirie &amp; déploiement réseau</v>
          </cell>
          <cell r="X402">
            <v>900</v>
          </cell>
          <cell r="Z402">
            <v>0</v>
          </cell>
          <cell r="AA402">
            <v>0</v>
          </cell>
        </row>
        <row r="403">
          <cell r="A403" t="str">
            <v>Budget</v>
          </cell>
          <cell r="D403" t="str">
            <v>Raccos clients Division Opérateurs</v>
          </cell>
          <cell r="X403">
            <v>1083.9000000000001</v>
          </cell>
          <cell r="Z403">
            <v>0</v>
          </cell>
          <cell r="AA403">
            <v>0</v>
          </cell>
        </row>
        <row r="404">
          <cell r="A404" t="str">
            <v>Budget</v>
          </cell>
          <cell r="D404" t="str">
            <v>Capacité</v>
          </cell>
          <cell r="H404" t="str">
            <v>Refac mat DSP</v>
          </cell>
          <cell r="X404">
            <v>1102.5999999999999</v>
          </cell>
          <cell r="Z404">
            <v>275.65000000000003</v>
          </cell>
          <cell r="AA404">
            <v>91.88333333333334</v>
          </cell>
        </row>
        <row r="405">
          <cell r="A405" t="str">
            <v>Budget</v>
          </cell>
          <cell r="D405" t="str">
            <v>Raccos clients Externes</v>
          </cell>
          <cell r="X405">
            <v>1500</v>
          </cell>
          <cell r="Z405">
            <v>0</v>
          </cell>
          <cell r="AA405">
            <v>0</v>
          </cell>
        </row>
        <row r="406">
          <cell r="A406" t="str">
            <v>Budget</v>
          </cell>
          <cell r="D406" t="str">
            <v>Couverture</v>
          </cell>
          <cell r="H406" t="str">
            <v>Refac mat DSP</v>
          </cell>
          <cell r="X406">
            <v>2250</v>
          </cell>
          <cell r="Z406">
            <v>562.5</v>
          </cell>
          <cell r="AA406">
            <v>187.5</v>
          </cell>
        </row>
        <row r="407">
          <cell r="A407" t="str">
            <v>Budget</v>
          </cell>
          <cell r="D407" t="str">
            <v>Raccos clients SFR Business Team</v>
          </cell>
          <cell r="H407" t="str">
            <v>Intra DSP</v>
          </cell>
          <cell r="X407">
            <v>2250</v>
          </cell>
          <cell r="Z407">
            <v>0</v>
          </cell>
          <cell r="AA407">
            <v>0</v>
          </cell>
        </row>
        <row r="408">
          <cell r="A408" t="str">
            <v>Budget</v>
          </cell>
          <cell r="D408" t="str">
            <v>Raccos clients Externes</v>
          </cell>
          <cell r="H408" t="str">
            <v>Presta ingénieirie &amp; déploiement réseau</v>
          </cell>
          <cell r="X408">
            <v>3000</v>
          </cell>
          <cell r="Z408">
            <v>0</v>
          </cell>
          <cell r="AA408">
            <v>0</v>
          </cell>
        </row>
        <row r="409">
          <cell r="A409" t="str">
            <v>Budget</v>
          </cell>
          <cell r="D409" t="str">
            <v>Capacité</v>
          </cell>
          <cell r="X409">
            <v>3500</v>
          </cell>
          <cell r="Z409">
            <v>0</v>
          </cell>
          <cell r="AA409">
            <v>0</v>
          </cell>
        </row>
        <row r="410">
          <cell r="A410" t="str">
            <v>Budget</v>
          </cell>
          <cell r="D410" t="str">
            <v>Raccos clients SFR Business Team</v>
          </cell>
          <cell r="X410">
            <v>4629.6000000000004</v>
          </cell>
          <cell r="Z410">
            <v>0</v>
          </cell>
          <cell r="AA410">
            <v>0</v>
          </cell>
        </row>
        <row r="411">
          <cell r="A411" t="str">
            <v>Budget</v>
          </cell>
          <cell r="D411" t="str">
            <v>Capacité</v>
          </cell>
          <cell r="H411" t="str">
            <v>Refac mat DSP</v>
          </cell>
          <cell r="X411">
            <v>4797.5</v>
          </cell>
          <cell r="Z411">
            <v>1199.375</v>
          </cell>
          <cell r="AA411">
            <v>399.79166666666663</v>
          </cell>
        </row>
        <row r="412">
          <cell r="A412" t="str">
            <v>Budget</v>
          </cell>
          <cell r="D412" t="str">
            <v>Capacité</v>
          </cell>
          <cell r="H412" t="str">
            <v>Refac mat DSP</v>
          </cell>
          <cell r="X412">
            <v>5250</v>
          </cell>
          <cell r="Z412">
            <v>3637.4999999999995</v>
          </cell>
          <cell r="AA412">
            <v>179.16666666666669</v>
          </cell>
        </row>
        <row r="413">
          <cell r="A413" t="str">
            <v>Budget</v>
          </cell>
          <cell r="D413" t="str">
            <v>Raccos clients SFR Business Team</v>
          </cell>
          <cell r="X413">
            <v>9755.1</v>
          </cell>
          <cell r="Z413">
            <v>0</v>
          </cell>
          <cell r="AA413">
            <v>0</v>
          </cell>
        </row>
        <row r="414">
          <cell r="A414" t="str">
            <v>Budget</v>
          </cell>
          <cell r="D414" t="str">
            <v>Raccos clients Externes</v>
          </cell>
          <cell r="X414">
            <v>15432</v>
          </cell>
          <cell r="Z414">
            <v>0</v>
          </cell>
          <cell r="AA414">
            <v>0</v>
          </cell>
        </row>
        <row r="415">
          <cell r="A415" t="str">
            <v>Budget</v>
          </cell>
          <cell r="D415" t="str">
            <v>Capacité</v>
          </cell>
          <cell r="X415">
            <v>15865</v>
          </cell>
          <cell r="Z415">
            <v>3966.25</v>
          </cell>
          <cell r="AA415">
            <v>1322.0833333333333</v>
          </cell>
        </row>
        <row r="416">
          <cell r="A416" t="str">
            <v>Budget</v>
          </cell>
          <cell r="D416" t="str">
            <v>Capacité</v>
          </cell>
          <cell r="H416" t="str">
            <v>Refac mat DSP</v>
          </cell>
          <cell r="X416">
            <v>20949.400000000001</v>
          </cell>
          <cell r="Z416">
            <v>5237.3500000000004</v>
          </cell>
          <cell r="AA416">
            <v>1745.7833333333333</v>
          </cell>
        </row>
        <row r="417">
          <cell r="A417" t="str">
            <v>Budget</v>
          </cell>
          <cell r="D417" t="str">
            <v>Raccos clients Externes</v>
          </cell>
          <cell r="X417">
            <v>32517</v>
          </cell>
          <cell r="Z417">
            <v>0</v>
          </cell>
          <cell r="AA417">
            <v>0</v>
          </cell>
        </row>
        <row r="418">
          <cell r="A418" t="str">
            <v>Budget</v>
          </cell>
          <cell r="D418" t="str">
            <v>Couverture</v>
          </cell>
          <cell r="X418">
            <v>35000</v>
          </cell>
          <cell r="Z418">
            <v>8750</v>
          </cell>
          <cell r="AA418">
            <v>2916.6666666666665</v>
          </cell>
        </row>
        <row r="419">
          <cell r="A419" t="str">
            <v>Budget</v>
          </cell>
          <cell r="D419" t="str">
            <v>Couverture</v>
          </cell>
          <cell r="H419" t="str">
            <v>Refac mat DSP</v>
          </cell>
          <cell r="X419">
            <v>42750</v>
          </cell>
          <cell r="Z419">
            <v>10687.5</v>
          </cell>
          <cell r="AA419">
            <v>3562.5</v>
          </cell>
        </row>
        <row r="420">
          <cell r="A420" t="str">
            <v>Budget</v>
          </cell>
          <cell r="D420" t="str">
            <v>Capacité</v>
          </cell>
          <cell r="H420" t="str">
            <v>Refac mat DSP</v>
          </cell>
          <cell r="X420">
            <v>99750</v>
          </cell>
          <cell r="Z420">
            <v>69112.5</v>
          </cell>
          <cell r="AA420">
            <v>3404.1666666666665</v>
          </cell>
        </row>
        <row r="421">
          <cell r="A421" t="str">
            <v>Budget</v>
          </cell>
          <cell r="D421" t="str">
            <v>Capacité</v>
          </cell>
          <cell r="X421">
            <v>135000</v>
          </cell>
          <cell r="Z421">
            <v>0</v>
          </cell>
          <cell r="AA421">
            <v>0</v>
          </cell>
        </row>
        <row r="422">
          <cell r="A422" t="str">
            <v>Budget</v>
          </cell>
          <cell r="D422" t="str">
            <v>Couverture</v>
          </cell>
          <cell r="X422">
            <v>-280000</v>
          </cell>
          <cell r="Z422">
            <v>0</v>
          </cell>
          <cell r="AA422">
            <v>0</v>
          </cell>
        </row>
        <row r="423">
          <cell r="A423" t="str">
            <v>Budget</v>
          </cell>
          <cell r="D423" t="str">
            <v>Raccos clients Division Opérateurs</v>
          </cell>
          <cell r="H423" t="str">
            <v>Presta ingénieirie &amp; déploiement réseau</v>
          </cell>
          <cell r="X423">
            <v>2500</v>
          </cell>
          <cell r="Z423">
            <v>0</v>
          </cell>
          <cell r="AA423">
            <v>0</v>
          </cell>
        </row>
        <row r="424">
          <cell r="A424" t="str">
            <v>Budget</v>
          </cell>
          <cell r="D424" t="str">
            <v>Raccos clients Division Opérateurs</v>
          </cell>
          <cell r="X424">
            <v>5000</v>
          </cell>
          <cell r="Z424">
            <v>0</v>
          </cell>
          <cell r="AA424">
            <v>0</v>
          </cell>
        </row>
        <row r="425">
          <cell r="A425" t="str">
            <v>Budget</v>
          </cell>
          <cell r="D425" t="str">
            <v>Capacité</v>
          </cell>
          <cell r="H425" t="str">
            <v>Refac mat DSP</v>
          </cell>
          <cell r="X425">
            <v>5404.6</v>
          </cell>
          <cell r="Z425">
            <v>1351.15</v>
          </cell>
          <cell r="AA425">
            <v>450.38333333333333</v>
          </cell>
        </row>
        <row r="426">
          <cell r="A426" t="str">
            <v>Budget</v>
          </cell>
          <cell r="D426" t="str">
            <v>Raccos clients Division Opérateurs</v>
          </cell>
          <cell r="H426" t="str">
            <v>Intra DSP</v>
          </cell>
          <cell r="X426">
            <v>6250</v>
          </cell>
          <cell r="Z426">
            <v>0</v>
          </cell>
          <cell r="AA426">
            <v>0</v>
          </cell>
        </row>
        <row r="427">
          <cell r="A427" t="str">
            <v>Budget</v>
          </cell>
          <cell r="D427" t="str">
            <v>Raccos clients Externes</v>
          </cell>
          <cell r="H427" t="str">
            <v>Presta ingénieirie &amp; déploiement réseau</v>
          </cell>
          <cell r="X427">
            <v>10500</v>
          </cell>
          <cell r="Z427">
            <v>0</v>
          </cell>
          <cell r="AA427">
            <v>0</v>
          </cell>
        </row>
        <row r="428">
          <cell r="A428" t="str">
            <v>Budget</v>
          </cell>
          <cell r="D428" t="str">
            <v>Raccos clients Division Opérateurs</v>
          </cell>
          <cell r="X428">
            <v>13312.5</v>
          </cell>
          <cell r="Z428">
            <v>0</v>
          </cell>
          <cell r="AA428">
            <v>0</v>
          </cell>
        </row>
        <row r="429">
          <cell r="A429" t="str">
            <v>Budget</v>
          </cell>
          <cell r="D429" t="str">
            <v>Capacité</v>
          </cell>
          <cell r="H429" t="str">
            <v>Refac mat DSP</v>
          </cell>
          <cell r="X429">
            <v>14613.3</v>
          </cell>
          <cell r="Z429">
            <v>9278.3250000000007</v>
          </cell>
          <cell r="AA429">
            <v>592.77499999999998</v>
          </cell>
        </row>
        <row r="430">
          <cell r="A430" t="str">
            <v>Budget</v>
          </cell>
          <cell r="D430" t="str">
            <v>Raccos clients SFR Business Team</v>
          </cell>
          <cell r="H430" t="str">
            <v>Presta ingénieirie &amp; déploiement réseau</v>
          </cell>
          <cell r="X430">
            <v>16000</v>
          </cell>
          <cell r="Z430">
            <v>0</v>
          </cell>
          <cell r="AA430">
            <v>0</v>
          </cell>
        </row>
        <row r="431">
          <cell r="A431" t="str">
            <v>Budget</v>
          </cell>
          <cell r="D431" t="str">
            <v>Raccos clients Externes</v>
          </cell>
          <cell r="X431">
            <v>21000</v>
          </cell>
          <cell r="Z431">
            <v>0</v>
          </cell>
          <cell r="AA431">
            <v>0</v>
          </cell>
        </row>
        <row r="432">
          <cell r="A432" t="str">
            <v>Budget</v>
          </cell>
          <cell r="D432" t="str">
            <v>Couverture</v>
          </cell>
          <cell r="X432">
            <v>22260.869565217388</v>
          </cell>
          <cell r="Z432">
            <v>5565.2173913043471</v>
          </cell>
          <cell r="AA432">
            <v>1855.0724637681158</v>
          </cell>
        </row>
        <row r="433">
          <cell r="A433" t="str">
            <v>Budget</v>
          </cell>
          <cell r="D433" t="str">
            <v>Raccos clients Externes</v>
          </cell>
          <cell r="H433" t="str">
            <v>Intra DSP</v>
          </cell>
          <cell r="X433">
            <v>22500</v>
          </cell>
          <cell r="Z433">
            <v>0</v>
          </cell>
          <cell r="AA433">
            <v>0</v>
          </cell>
        </row>
        <row r="434">
          <cell r="A434" t="str">
            <v>Budget</v>
          </cell>
          <cell r="D434" t="str">
            <v>Couverture</v>
          </cell>
          <cell r="X434">
            <v>28939.130434782604</v>
          </cell>
          <cell r="Z434">
            <v>14469.565217391302</v>
          </cell>
          <cell r="AA434">
            <v>14469.565217391302</v>
          </cell>
        </row>
        <row r="435">
          <cell r="A435" t="str">
            <v>Budget</v>
          </cell>
          <cell r="D435" t="str">
            <v>Raccos clients SFR Business Team</v>
          </cell>
          <cell r="X435">
            <v>30000</v>
          </cell>
          <cell r="Z435">
            <v>0</v>
          </cell>
          <cell r="AA435">
            <v>0</v>
          </cell>
        </row>
        <row r="436">
          <cell r="A436" t="str">
            <v>Budget</v>
          </cell>
          <cell r="D436" t="str">
            <v>Raccos clients Division Opérateurs</v>
          </cell>
          <cell r="X436">
            <v>31062.5</v>
          </cell>
          <cell r="Z436">
            <v>0</v>
          </cell>
          <cell r="AA436">
            <v>0</v>
          </cell>
        </row>
        <row r="437">
          <cell r="A437" t="str">
            <v>Budget</v>
          </cell>
          <cell r="D437" t="str">
            <v>Couverture</v>
          </cell>
          <cell r="X437">
            <v>31282.5</v>
          </cell>
          <cell r="Z437">
            <v>31282.5</v>
          </cell>
          <cell r="AA437">
            <v>0</v>
          </cell>
        </row>
        <row r="438">
          <cell r="A438" t="str">
            <v>Budget</v>
          </cell>
          <cell r="D438" t="str">
            <v>Raccos clients SFR Business Team</v>
          </cell>
          <cell r="H438" t="str">
            <v>Intra DSP</v>
          </cell>
          <cell r="X438">
            <v>33750</v>
          </cell>
          <cell r="Z438">
            <v>0</v>
          </cell>
          <cell r="AA438">
            <v>0</v>
          </cell>
        </row>
        <row r="439">
          <cell r="A439" t="str">
            <v>Budget</v>
          </cell>
          <cell r="D439" t="str">
            <v>Couverture</v>
          </cell>
          <cell r="H439" t="str">
            <v>Intra DSP</v>
          </cell>
          <cell r="X439">
            <v>37834.398000000001</v>
          </cell>
          <cell r="Z439">
            <v>9458.5995000000003</v>
          </cell>
          <cell r="AA439">
            <v>3152.8665000000001</v>
          </cell>
        </row>
        <row r="440">
          <cell r="A440" t="str">
            <v>Budget</v>
          </cell>
          <cell r="D440" t="str">
            <v>Raccos clients Externes</v>
          </cell>
          <cell r="X440">
            <v>55912.5</v>
          </cell>
          <cell r="Z440">
            <v>0</v>
          </cell>
          <cell r="AA440">
            <v>0</v>
          </cell>
        </row>
        <row r="441">
          <cell r="A441" t="str">
            <v>Budget</v>
          </cell>
          <cell r="D441" t="str">
            <v>Couverture</v>
          </cell>
          <cell r="X441">
            <v>80000</v>
          </cell>
          <cell r="Z441">
            <v>80000</v>
          </cell>
          <cell r="AA441">
            <v>80000</v>
          </cell>
        </row>
        <row r="442">
          <cell r="A442" t="str">
            <v>Budget</v>
          </cell>
          <cell r="D442" t="str">
            <v>Raccos clients SFR Business Team</v>
          </cell>
          <cell r="X442">
            <v>86875</v>
          </cell>
          <cell r="Z442">
            <v>0</v>
          </cell>
          <cell r="AA442">
            <v>0</v>
          </cell>
        </row>
        <row r="443">
          <cell r="A443" t="str">
            <v>Budget</v>
          </cell>
          <cell r="D443" t="str">
            <v>Capacité</v>
          </cell>
          <cell r="H443" t="str">
            <v>Refac mat DSP</v>
          </cell>
          <cell r="X443">
            <v>102687.4</v>
          </cell>
          <cell r="Z443">
            <v>25671.85</v>
          </cell>
          <cell r="AA443">
            <v>8557.2833333333328</v>
          </cell>
        </row>
        <row r="444">
          <cell r="A444" t="str">
            <v>Budget</v>
          </cell>
          <cell r="D444" t="str">
            <v>Raccos clients Externes</v>
          </cell>
          <cell r="X444">
            <v>130462.5</v>
          </cell>
          <cell r="Z444">
            <v>0</v>
          </cell>
          <cell r="AA444">
            <v>0</v>
          </cell>
        </row>
        <row r="445">
          <cell r="A445" t="str">
            <v>Budget</v>
          </cell>
          <cell r="D445" t="str">
            <v>Capacité</v>
          </cell>
          <cell r="X445">
            <v>137925</v>
          </cell>
          <cell r="Z445">
            <v>34481.25</v>
          </cell>
          <cell r="AA445">
            <v>11493.75</v>
          </cell>
        </row>
        <row r="446">
          <cell r="A446" t="str">
            <v>Budget</v>
          </cell>
          <cell r="D446" t="str">
            <v>Couverture</v>
          </cell>
          <cell r="X446">
            <v>147620</v>
          </cell>
          <cell r="Z446">
            <v>147620</v>
          </cell>
          <cell r="AA446">
            <v>0</v>
          </cell>
        </row>
        <row r="447">
          <cell r="A447" t="str">
            <v>Budget</v>
          </cell>
          <cell r="D447" t="str">
            <v>Raccos clients SFR Business Team</v>
          </cell>
          <cell r="X447">
            <v>186375</v>
          </cell>
          <cell r="Z447">
            <v>0</v>
          </cell>
          <cell r="AA447">
            <v>0</v>
          </cell>
        </row>
        <row r="448">
          <cell r="A448" t="str">
            <v>Budget</v>
          </cell>
          <cell r="D448" t="str">
            <v>Couverture</v>
          </cell>
          <cell r="X448">
            <v>237000</v>
          </cell>
          <cell r="Z448">
            <v>183000</v>
          </cell>
          <cell r="AA448">
            <v>6000</v>
          </cell>
        </row>
        <row r="449">
          <cell r="A449" t="str">
            <v>Budget</v>
          </cell>
          <cell r="D449" t="str">
            <v>Capacité</v>
          </cell>
          <cell r="H449" t="str">
            <v>Refac mat DSP</v>
          </cell>
          <cell r="X449">
            <v>277652.7</v>
          </cell>
          <cell r="Z449">
            <v>176288.17500000002</v>
          </cell>
          <cell r="AA449">
            <v>11262.725</v>
          </cell>
        </row>
        <row r="450">
          <cell r="A450" t="str">
            <v>Budget</v>
          </cell>
          <cell r="D450" t="str">
            <v>Couverture</v>
          </cell>
          <cell r="X450">
            <v>998400</v>
          </cell>
          <cell r="Z450">
            <v>512400.00000000006</v>
          </cell>
          <cell r="AA450">
            <v>297733.33333333337</v>
          </cell>
        </row>
        <row r="451">
          <cell r="A451" t="str">
            <v>Budget</v>
          </cell>
          <cell r="D451" t="str">
            <v>Capacité</v>
          </cell>
          <cell r="H451" t="str">
            <v>Refac mat DSP</v>
          </cell>
          <cell r="X451">
            <v>515.15</v>
          </cell>
          <cell r="Z451">
            <v>128.78750000000002</v>
          </cell>
          <cell r="AA451">
            <v>42.929166666666674</v>
          </cell>
        </row>
        <row r="452">
          <cell r="A452" t="str">
            <v>Budget</v>
          </cell>
          <cell r="D452" t="str">
            <v>Raccos clients Division Opérateurs</v>
          </cell>
          <cell r="H452" t="str">
            <v>Presta ingénieirie &amp; déploiement réseau</v>
          </cell>
          <cell r="X452">
            <v>1000</v>
          </cell>
          <cell r="Z452">
            <v>0</v>
          </cell>
          <cell r="AA452">
            <v>0</v>
          </cell>
        </row>
        <row r="453">
          <cell r="A453" t="str">
            <v>Budget</v>
          </cell>
          <cell r="D453" t="str">
            <v>Raccos clients Division Opérateurs</v>
          </cell>
          <cell r="X453">
            <v>2000</v>
          </cell>
          <cell r="Z453">
            <v>0</v>
          </cell>
          <cell r="AA453">
            <v>0</v>
          </cell>
        </row>
        <row r="454">
          <cell r="A454" t="str">
            <v>Budget</v>
          </cell>
          <cell r="D454" t="str">
            <v>Raccos clients Division Opérateurs</v>
          </cell>
          <cell r="H454" t="str">
            <v>Intra DSP</v>
          </cell>
          <cell r="X454">
            <v>2500</v>
          </cell>
          <cell r="Z454">
            <v>0</v>
          </cell>
          <cell r="AA454">
            <v>0</v>
          </cell>
        </row>
        <row r="455">
          <cell r="A455" t="str">
            <v>Budget</v>
          </cell>
          <cell r="D455" t="str">
            <v>Capacité</v>
          </cell>
          <cell r="H455" t="str">
            <v>Refac mat DSP</v>
          </cell>
          <cell r="X455">
            <v>2515</v>
          </cell>
          <cell r="Z455">
            <v>628.75000000000011</v>
          </cell>
          <cell r="AA455">
            <v>209.58333333333337</v>
          </cell>
        </row>
        <row r="456">
          <cell r="A456" t="str">
            <v>Budget</v>
          </cell>
          <cell r="D456" t="str">
            <v>Raccos clients SFR Business Team</v>
          </cell>
          <cell r="H456" t="str">
            <v>Presta ingénieirie &amp; déploiement réseau</v>
          </cell>
          <cell r="X456">
            <v>4500</v>
          </cell>
          <cell r="Z456">
            <v>0</v>
          </cell>
          <cell r="AA456">
            <v>0</v>
          </cell>
        </row>
        <row r="457">
          <cell r="A457" t="str">
            <v>Budget</v>
          </cell>
          <cell r="D457" t="str">
            <v>Raccos clients Division Opérateurs</v>
          </cell>
          <cell r="X457">
            <v>5550</v>
          </cell>
          <cell r="Z457">
            <v>0</v>
          </cell>
          <cell r="AA457">
            <v>0</v>
          </cell>
        </row>
        <row r="458">
          <cell r="A458" t="str">
            <v>Budget</v>
          </cell>
          <cell r="D458" t="str">
            <v>Raccos clients Externes</v>
          </cell>
          <cell r="H458" t="str">
            <v>Presta ingénieirie &amp; déploiement réseau</v>
          </cell>
          <cell r="X458">
            <v>6500</v>
          </cell>
          <cell r="Z458">
            <v>0</v>
          </cell>
          <cell r="AA458">
            <v>0</v>
          </cell>
        </row>
        <row r="459">
          <cell r="A459" t="str">
            <v>Budget</v>
          </cell>
          <cell r="D459" t="str">
            <v>Raccos clients SFR Business Team</v>
          </cell>
          <cell r="X459">
            <v>9000</v>
          </cell>
          <cell r="Z459">
            <v>0</v>
          </cell>
          <cell r="AA459">
            <v>0</v>
          </cell>
        </row>
        <row r="460">
          <cell r="A460" t="str">
            <v>Budget</v>
          </cell>
          <cell r="D460" t="str">
            <v>Raccos clients Externes</v>
          </cell>
          <cell r="X460">
            <v>9000</v>
          </cell>
          <cell r="Z460">
            <v>0</v>
          </cell>
          <cell r="AA460">
            <v>0</v>
          </cell>
        </row>
        <row r="461">
          <cell r="A461" t="str">
            <v>Budget</v>
          </cell>
          <cell r="D461" t="str">
            <v>Capacité</v>
          </cell>
          <cell r="H461" t="str">
            <v>Refac mat DSP</v>
          </cell>
          <cell r="X461">
            <v>9787.85</v>
          </cell>
          <cell r="Z461">
            <v>2446.9625000000001</v>
          </cell>
          <cell r="AA461">
            <v>815.6541666666667</v>
          </cell>
        </row>
        <row r="462">
          <cell r="A462" t="str">
            <v>Budget</v>
          </cell>
          <cell r="D462" t="str">
            <v>Capacité</v>
          </cell>
          <cell r="X462">
            <v>10266</v>
          </cell>
          <cell r="Z462">
            <v>2566.5</v>
          </cell>
          <cell r="AA462">
            <v>855.5</v>
          </cell>
        </row>
        <row r="463">
          <cell r="A463" t="str">
            <v>Budget</v>
          </cell>
          <cell r="D463" t="str">
            <v>Raccos clients SFR Business Team</v>
          </cell>
          <cell r="H463" t="str">
            <v>Intra DSP</v>
          </cell>
          <cell r="X463">
            <v>11250</v>
          </cell>
          <cell r="Z463">
            <v>0</v>
          </cell>
          <cell r="AA463">
            <v>0</v>
          </cell>
        </row>
        <row r="464">
          <cell r="A464" t="str">
            <v>Budget</v>
          </cell>
          <cell r="D464" t="str">
            <v>Raccos clients Externes</v>
          </cell>
          <cell r="H464" t="str">
            <v>Intra DSP</v>
          </cell>
          <cell r="X464">
            <v>11250</v>
          </cell>
          <cell r="Z464">
            <v>0</v>
          </cell>
          <cell r="AA464">
            <v>0</v>
          </cell>
        </row>
        <row r="465">
          <cell r="A465" t="str">
            <v>Budget</v>
          </cell>
          <cell r="D465" t="str">
            <v>Raccos clients Division Opérateurs</v>
          </cell>
          <cell r="X465">
            <v>12950</v>
          </cell>
          <cell r="Z465">
            <v>0</v>
          </cell>
          <cell r="AA465">
            <v>0</v>
          </cell>
        </row>
        <row r="466">
          <cell r="A466" t="str">
            <v>Budget</v>
          </cell>
          <cell r="D466" t="str">
            <v>Raccos clients Externes</v>
          </cell>
          <cell r="X466">
            <v>20000</v>
          </cell>
          <cell r="Z466">
            <v>5000</v>
          </cell>
          <cell r="AA466">
            <v>1666.6666666666667</v>
          </cell>
        </row>
        <row r="467">
          <cell r="A467" t="str">
            <v>Budget</v>
          </cell>
          <cell r="D467" t="str">
            <v>Raccos clients SFR Business Team</v>
          </cell>
          <cell r="X467">
            <v>24975</v>
          </cell>
          <cell r="Z467">
            <v>0</v>
          </cell>
          <cell r="AA467">
            <v>0</v>
          </cell>
        </row>
        <row r="468">
          <cell r="A468" t="str">
            <v>Budget</v>
          </cell>
          <cell r="D468" t="str">
            <v>Couverture</v>
          </cell>
          <cell r="H468" t="str">
            <v>Intra DSP</v>
          </cell>
          <cell r="X468">
            <v>30116.393999999997</v>
          </cell>
          <cell r="Z468">
            <v>7529.0985000000001</v>
          </cell>
          <cell r="AA468">
            <v>2509.6995000000002</v>
          </cell>
        </row>
        <row r="469">
          <cell r="A469" t="str">
            <v>Budget</v>
          </cell>
          <cell r="D469" t="str">
            <v>Raccos clients Externes</v>
          </cell>
          <cell r="X469">
            <v>38975</v>
          </cell>
          <cell r="Z469">
            <v>0</v>
          </cell>
          <cell r="AA469">
            <v>0</v>
          </cell>
        </row>
        <row r="470">
          <cell r="A470" t="str">
            <v>Budget</v>
          </cell>
          <cell r="D470" t="str">
            <v>Capacité</v>
          </cell>
          <cell r="H470" t="str">
            <v>Refac mat DSP</v>
          </cell>
          <cell r="X470">
            <v>47785</v>
          </cell>
          <cell r="Z470">
            <v>11946.25</v>
          </cell>
          <cell r="AA470">
            <v>3982.0833333333335</v>
          </cell>
        </row>
        <row r="471">
          <cell r="A471" t="str">
            <v>Budget</v>
          </cell>
          <cell r="D471" t="str">
            <v>Raccos clients SFR Business Team</v>
          </cell>
          <cell r="X471">
            <v>58275</v>
          </cell>
          <cell r="Z471">
            <v>0</v>
          </cell>
          <cell r="AA471">
            <v>0</v>
          </cell>
        </row>
        <row r="472">
          <cell r="A472" t="str">
            <v>Budget</v>
          </cell>
          <cell r="D472" t="str">
            <v>Raccos clients Externes</v>
          </cell>
          <cell r="X472">
            <v>58275</v>
          </cell>
          <cell r="Z472">
            <v>0</v>
          </cell>
          <cell r="AA472">
            <v>0</v>
          </cell>
        </row>
        <row r="473">
          <cell r="A473" t="str">
            <v>Budget</v>
          </cell>
          <cell r="D473" t="str">
            <v>Raccos clients Externes</v>
          </cell>
          <cell r="X473">
            <v>70000</v>
          </cell>
          <cell r="Z473">
            <v>17500</v>
          </cell>
          <cell r="AA473">
            <v>5833.333333333333</v>
          </cell>
        </row>
        <row r="474">
          <cell r="A474" t="str">
            <v>Budget</v>
          </cell>
          <cell r="D474" t="str">
            <v>Raccos clients Externes</v>
          </cell>
          <cell r="X474">
            <v>110000</v>
          </cell>
          <cell r="Z474">
            <v>27500.000000000004</v>
          </cell>
          <cell r="AA474">
            <v>9166.6666666666679</v>
          </cell>
        </row>
        <row r="475">
          <cell r="A475" t="str">
            <v>Budget</v>
          </cell>
          <cell r="D475" t="str">
            <v>Couverture</v>
          </cell>
          <cell r="X475">
            <v>200000</v>
          </cell>
          <cell r="Z475">
            <v>200000</v>
          </cell>
          <cell r="AA475">
            <v>0</v>
          </cell>
        </row>
        <row r="476">
          <cell r="A476" t="str">
            <v>Budget</v>
          </cell>
          <cell r="D476" t="str">
            <v>Couverture</v>
          </cell>
          <cell r="H476" t="str">
            <v>Intra DSP</v>
          </cell>
          <cell r="X476">
            <v>300000</v>
          </cell>
          <cell r="Z476">
            <v>300000</v>
          </cell>
          <cell r="AA476">
            <v>0</v>
          </cell>
        </row>
        <row r="477">
          <cell r="A477" t="str">
            <v>Budget</v>
          </cell>
          <cell r="D477" t="str">
            <v>Couverture</v>
          </cell>
          <cell r="X477">
            <v>-1050000</v>
          </cell>
          <cell r="Z477">
            <v>0</v>
          </cell>
          <cell r="AA477">
            <v>0</v>
          </cell>
        </row>
        <row r="478">
          <cell r="A478" t="str">
            <v>Budget</v>
          </cell>
          <cell r="D478" t="str">
            <v>Couverture</v>
          </cell>
          <cell r="H478" t="str">
            <v>Refac mat DSP</v>
          </cell>
          <cell r="X478">
            <v>2625</v>
          </cell>
          <cell r="Z478">
            <v>0</v>
          </cell>
          <cell r="AA478">
            <v>0</v>
          </cell>
        </row>
        <row r="479">
          <cell r="A479" t="str">
            <v>Budget</v>
          </cell>
          <cell r="D479" t="str">
            <v>Couverture</v>
          </cell>
          <cell r="X479">
            <v>7000</v>
          </cell>
          <cell r="Z479">
            <v>1750</v>
          </cell>
          <cell r="AA479">
            <v>583.33333333333337</v>
          </cell>
        </row>
        <row r="480">
          <cell r="A480" t="str">
            <v>Budget</v>
          </cell>
          <cell r="D480" t="str">
            <v>Couverture</v>
          </cell>
          <cell r="H480" t="str">
            <v>Refac mat DSP</v>
          </cell>
          <cell r="X480">
            <v>49875</v>
          </cell>
          <cell r="Z480">
            <v>0</v>
          </cell>
          <cell r="AA480">
            <v>0</v>
          </cell>
        </row>
        <row r="481">
          <cell r="A481" t="str">
            <v>Budget</v>
          </cell>
          <cell r="D481" t="str">
            <v>Couverture</v>
          </cell>
          <cell r="H481" t="str">
            <v>Intra DSP</v>
          </cell>
          <cell r="X481">
            <v>116400</v>
          </cell>
          <cell r="Z481">
            <v>29100</v>
          </cell>
          <cell r="AA481">
            <v>9700</v>
          </cell>
        </row>
        <row r="482">
          <cell r="A482" t="str">
            <v>Budget</v>
          </cell>
          <cell r="D482" t="str">
            <v>Couverture</v>
          </cell>
          <cell r="H482" t="str">
            <v>SFR IG</v>
          </cell>
          <cell r="X482">
            <v>200000</v>
          </cell>
          <cell r="Z482">
            <v>0</v>
          </cell>
          <cell r="AA482">
            <v>0</v>
          </cell>
        </row>
        <row r="483">
          <cell r="A483" t="str">
            <v>Budget</v>
          </cell>
          <cell r="D483" t="str">
            <v>Couverture</v>
          </cell>
          <cell r="X483">
            <v>350000</v>
          </cell>
          <cell r="Z483">
            <v>87500</v>
          </cell>
          <cell r="AA483">
            <v>29166.666666666664</v>
          </cell>
        </row>
        <row r="484">
          <cell r="A484" t="str">
            <v>Budget</v>
          </cell>
          <cell r="D484" t="str">
            <v>Couverture</v>
          </cell>
          <cell r="X484">
            <v>525000</v>
          </cell>
          <cell r="Z484">
            <v>131250</v>
          </cell>
          <cell r="AA484">
            <v>43750</v>
          </cell>
        </row>
        <row r="485">
          <cell r="A485" t="str">
            <v>Budget</v>
          </cell>
          <cell r="D485" t="str">
            <v>Couverture</v>
          </cell>
          <cell r="H485" t="str">
            <v>Intra DSP IG</v>
          </cell>
          <cell r="X485">
            <v>1000000</v>
          </cell>
          <cell r="Z485">
            <v>0</v>
          </cell>
          <cell r="AA485">
            <v>0</v>
          </cell>
        </row>
        <row r="486">
          <cell r="A486" t="str">
            <v>Budget</v>
          </cell>
          <cell r="D486" t="str">
            <v>Couverture</v>
          </cell>
          <cell r="X486">
            <v>3500000</v>
          </cell>
          <cell r="Z486">
            <v>875000</v>
          </cell>
          <cell r="AA486">
            <v>291666.66666666669</v>
          </cell>
        </row>
        <row r="487">
          <cell r="A487" t="str">
            <v>Budget</v>
          </cell>
          <cell r="D487" t="str">
            <v>Raccos clients Externes</v>
          </cell>
          <cell r="X487">
            <v>-1544000</v>
          </cell>
          <cell r="Z487">
            <v>-386000</v>
          </cell>
          <cell r="AA487">
            <v>-128666.66666666667</v>
          </cell>
        </row>
        <row r="488">
          <cell r="A488" t="str">
            <v>Budget</v>
          </cell>
          <cell r="D488" t="str">
            <v>THD</v>
          </cell>
          <cell r="X488">
            <v>2381700</v>
          </cell>
          <cell r="Z488">
            <v>1026500</v>
          </cell>
          <cell r="AA488">
            <v>363250</v>
          </cell>
        </row>
        <row r="489">
          <cell r="A489" t="str">
            <v>Budget</v>
          </cell>
          <cell r="D489" t="str">
            <v>THD</v>
          </cell>
          <cell r="X489">
            <v>338800</v>
          </cell>
          <cell r="Z489">
            <v>0</v>
          </cell>
          <cell r="AA489">
            <v>0</v>
          </cell>
        </row>
        <row r="490">
          <cell r="A490" t="str">
            <v>Budget</v>
          </cell>
          <cell r="D490" t="str">
            <v>THD</v>
          </cell>
          <cell r="X490">
            <v>4850000</v>
          </cell>
          <cell r="Z490">
            <v>300000</v>
          </cell>
          <cell r="AA490">
            <v>100000</v>
          </cell>
        </row>
        <row r="491">
          <cell r="A491" t="str">
            <v>Budget</v>
          </cell>
          <cell r="D491" t="str">
            <v>THD</v>
          </cell>
          <cell r="X491">
            <v>120000</v>
          </cell>
          <cell r="Z491">
            <v>30000</v>
          </cell>
          <cell r="AA491">
            <v>10000</v>
          </cell>
        </row>
        <row r="492">
          <cell r="A492" t="str">
            <v>Budget</v>
          </cell>
          <cell r="D492" t="str">
            <v>THD</v>
          </cell>
          <cell r="X492">
            <v>2400000</v>
          </cell>
          <cell r="Z492">
            <v>0</v>
          </cell>
          <cell r="AA492">
            <v>0</v>
          </cell>
        </row>
        <row r="493">
          <cell r="A493" t="str">
            <v>Budget</v>
          </cell>
          <cell r="D493" t="str">
            <v>THD</v>
          </cell>
          <cell r="X493">
            <v>100000</v>
          </cell>
          <cell r="Z493">
            <v>0</v>
          </cell>
          <cell r="AA493">
            <v>0</v>
          </cell>
        </row>
        <row r="494">
          <cell r="A494" t="str">
            <v>Budget</v>
          </cell>
          <cell r="D494" t="str">
            <v>THD</v>
          </cell>
          <cell r="X494">
            <v>-1470000</v>
          </cell>
          <cell r="Z494">
            <v>-367500</v>
          </cell>
          <cell r="AA494">
            <v>-367500</v>
          </cell>
        </row>
        <row r="495">
          <cell r="A495" t="str">
            <v>Budget</v>
          </cell>
          <cell r="D495" t="str">
            <v>THD</v>
          </cell>
          <cell r="X495">
            <v>650000</v>
          </cell>
          <cell r="Z495">
            <v>650000</v>
          </cell>
          <cell r="AA495">
            <v>216666.66666666666</v>
          </cell>
        </row>
        <row r="496">
          <cell r="A496" t="str">
            <v>Budget</v>
          </cell>
          <cell r="D496" t="str">
            <v>THD</v>
          </cell>
          <cell r="X496">
            <v>-250000</v>
          </cell>
          <cell r="Z496">
            <v>-250000</v>
          </cell>
          <cell r="AA496">
            <v>-250000</v>
          </cell>
        </row>
        <row r="497">
          <cell r="A497" t="str">
            <v>Budget</v>
          </cell>
          <cell r="D497" t="str">
            <v>THD</v>
          </cell>
          <cell r="X497">
            <v>25500</v>
          </cell>
          <cell r="Z497">
            <v>25500</v>
          </cell>
          <cell r="AA497">
            <v>0</v>
          </cell>
        </row>
        <row r="498">
          <cell r="A498" t="str">
            <v>Budget</v>
          </cell>
          <cell r="D498" t="str">
            <v>THD</v>
          </cell>
          <cell r="X498">
            <v>7500</v>
          </cell>
          <cell r="Z498">
            <v>7500</v>
          </cell>
          <cell r="AA498">
            <v>0</v>
          </cell>
        </row>
        <row r="499">
          <cell r="A499" t="str">
            <v>Budget</v>
          </cell>
          <cell r="D499" t="str">
            <v>THD</v>
          </cell>
          <cell r="X499">
            <v>45000</v>
          </cell>
          <cell r="Z499">
            <v>45000</v>
          </cell>
          <cell r="AA499">
            <v>0</v>
          </cell>
        </row>
        <row r="500">
          <cell r="A500" t="str">
            <v>Budget</v>
          </cell>
          <cell r="D500" t="str">
            <v>THD</v>
          </cell>
          <cell r="X500">
            <v>488000</v>
          </cell>
          <cell r="Z500">
            <v>148000</v>
          </cell>
          <cell r="AA500">
            <v>118000</v>
          </cell>
        </row>
        <row r="501">
          <cell r="A501" t="str">
            <v>Budget</v>
          </cell>
          <cell r="D501" t="str">
            <v>THD</v>
          </cell>
          <cell r="X501">
            <v>1493000</v>
          </cell>
          <cell r="Z501">
            <v>1140000</v>
          </cell>
          <cell r="AA501">
            <v>460000</v>
          </cell>
        </row>
        <row r="502">
          <cell r="A502" t="str">
            <v>Budget</v>
          </cell>
          <cell r="D502" t="str">
            <v>THD</v>
          </cell>
          <cell r="X502">
            <v>435000</v>
          </cell>
          <cell r="Z502">
            <v>267000</v>
          </cell>
          <cell r="AA502">
            <v>77000</v>
          </cell>
        </row>
        <row r="503">
          <cell r="A503" t="str">
            <v>Budget</v>
          </cell>
          <cell r="D503" t="str">
            <v>THD</v>
          </cell>
          <cell r="X503">
            <v>-1452000</v>
          </cell>
          <cell r="Z503">
            <v>0</v>
          </cell>
          <cell r="AA503">
            <v>0</v>
          </cell>
        </row>
        <row r="504">
          <cell r="A504" t="str">
            <v>Budget</v>
          </cell>
          <cell r="D504" t="str">
            <v>THD</v>
          </cell>
          <cell r="X504">
            <v>1666666.6666666672</v>
          </cell>
          <cell r="Z504">
            <v>416666.66666666674</v>
          </cell>
          <cell r="AA504">
            <v>138888.88888888891</v>
          </cell>
        </row>
        <row r="505">
          <cell r="A505" t="str">
            <v>Budget</v>
          </cell>
          <cell r="D505" t="str">
            <v>THD</v>
          </cell>
          <cell r="X505">
            <v>833333.33333333349</v>
          </cell>
          <cell r="Z505">
            <v>208333.33333333331</v>
          </cell>
          <cell r="AA505">
            <v>69444.444444444438</v>
          </cell>
        </row>
        <row r="506">
          <cell r="A506" t="str">
            <v>Réel</v>
          </cell>
          <cell r="D506" t="str">
            <v>THD</v>
          </cell>
          <cell r="X506">
            <v>0</v>
          </cell>
          <cell r="Z506">
            <v>0</v>
          </cell>
          <cell r="AA506">
            <v>0</v>
          </cell>
        </row>
        <row r="507">
          <cell r="A507" t="str">
            <v>Réel</v>
          </cell>
          <cell r="D507" t="str">
            <v>THD</v>
          </cell>
          <cell r="X507">
            <v>0</v>
          </cell>
          <cell r="Z507">
            <v>0</v>
          </cell>
          <cell r="AA507">
            <v>0</v>
          </cell>
        </row>
        <row r="508">
          <cell r="A508" t="str">
            <v>Réel</v>
          </cell>
          <cell r="D508" t="str">
            <v>THD</v>
          </cell>
          <cell r="X508">
            <v>0</v>
          </cell>
          <cell r="Z508">
            <v>0</v>
          </cell>
          <cell r="AA508">
            <v>0</v>
          </cell>
        </row>
        <row r="509">
          <cell r="A509" t="str">
            <v>Réel</v>
          </cell>
          <cell r="D509" t="str">
            <v>THD</v>
          </cell>
          <cell r="X509">
            <v>0</v>
          </cell>
          <cell r="Z509">
            <v>0</v>
          </cell>
          <cell r="AA509">
            <v>0</v>
          </cell>
        </row>
        <row r="510">
          <cell r="A510" t="str">
            <v>Réel</v>
          </cell>
          <cell r="D510" t="str">
            <v>THD</v>
          </cell>
          <cell r="X510">
            <v>0</v>
          </cell>
          <cell r="Z510">
            <v>0</v>
          </cell>
          <cell r="AA510">
            <v>0</v>
          </cell>
        </row>
        <row r="511">
          <cell r="A511" t="str">
            <v>Réel</v>
          </cell>
          <cell r="D511" t="str">
            <v>THD</v>
          </cell>
          <cell r="X511">
            <v>0</v>
          </cell>
          <cell r="Z511">
            <v>0</v>
          </cell>
          <cell r="AA511">
            <v>0</v>
          </cell>
        </row>
        <row r="512">
          <cell r="A512" t="str">
            <v>Réel</v>
          </cell>
          <cell r="D512" t="str">
            <v>THD</v>
          </cell>
          <cell r="X512">
            <v>0</v>
          </cell>
          <cell r="Z512">
            <v>0</v>
          </cell>
          <cell r="AA512">
            <v>0</v>
          </cell>
        </row>
        <row r="513">
          <cell r="A513" t="str">
            <v>Réel</v>
          </cell>
          <cell r="D513" t="str">
            <v>THD</v>
          </cell>
          <cell r="X513">
            <v>0</v>
          </cell>
          <cell r="Z513">
            <v>0</v>
          </cell>
          <cell r="AA513">
            <v>0</v>
          </cell>
        </row>
        <row r="514">
          <cell r="A514" t="str">
            <v>Réel</v>
          </cell>
          <cell r="D514" t="str">
            <v>THD</v>
          </cell>
          <cell r="X514">
            <v>0</v>
          </cell>
          <cell r="Z514">
            <v>0</v>
          </cell>
          <cell r="AA514">
            <v>0</v>
          </cell>
        </row>
        <row r="515">
          <cell r="A515" t="str">
            <v>Réel</v>
          </cell>
          <cell r="D515" t="str">
            <v>Couverture</v>
          </cell>
          <cell r="X515">
            <v>1077</v>
          </cell>
          <cell r="Z515">
            <v>1077</v>
          </cell>
          <cell r="AA515">
            <v>0</v>
          </cell>
        </row>
        <row r="516">
          <cell r="A516" t="str">
            <v>Réel</v>
          </cell>
          <cell r="D516" t="str">
            <v>Raccos clients Externes</v>
          </cell>
          <cell r="X516">
            <v>17050</v>
          </cell>
          <cell r="Z516">
            <v>17050</v>
          </cell>
          <cell r="AA516">
            <v>0</v>
          </cell>
        </row>
        <row r="517">
          <cell r="A517" t="str">
            <v>Réel</v>
          </cell>
          <cell r="D517" t="str">
            <v>Raccos clients SFR Business Team</v>
          </cell>
          <cell r="X517">
            <v>5489</v>
          </cell>
          <cell r="Z517">
            <v>5489</v>
          </cell>
          <cell r="AA517">
            <v>0</v>
          </cell>
        </row>
        <row r="518">
          <cell r="A518" t="str">
            <v>Réel</v>
          </cell>
          <cell r="D518" t="str">
            <v>Raccos clients Externes</v>
          </cell>
          <cell r="X518">
            <v>460</v>
          </cell>
          <cell r="Z518">
            <v>460</v>
          </cell>
          <cell r="AA518">
            <v>0</v>
          </cell>
        </row>
        <row r="519">
          <cell r="A519" t="str">
            <v>Réel</v>
          </cell>
          <cell r="D519" t="str">
            <v>Raccos clients Externes</v>
          </cell>
          <cell r="X519">
            <v>9828.5</v>
          </cell>
          <cell r="Z519">
            <v>9828.5</v>
          </cell>
          <cell r="AA519">
            <v>0</v>
          </cell>
        </row>
        <row r="520">
          <cell r="A520" t="str">
            <v>Réel</v>
          </cell>
          <cell r="D520" t="str">
            <v>Raccos clients Externes</v>
          </cell>
          <cell r="X520">
            <v>780.37</v>
          </cell>
          <cell r="Z520">
            <v>780.37</v>
          </cell>
          <cell r="AA520">
            <v>0</v>
          </cell>
        </row>
        <row r="521">
          <cell r="A521" t="str">
            <v>Réel</v>
          </cell>
          <cell r="D521" t="str">
            <v>Couverture</v>
          </cell>
          <cell r="X521">
            <v>18970</v>
          </cell>
          <cell r="Z521">
            <v>18970</v>
          </cell>
          <cell r="AA521">
            <v>0</v>
          </cell>
        </row>
        <row r="522">
          <cell r="A522" t="str">
            <v>Réel</v>
          </cell>
          <cell r="D522" t="str">
            <v>Couverture</v>
          </cell>
          <cell r="X522">
            <v>990.03</v>
          </cell>
          <cell r="Z522">
            <v>990.03</v>
          </cell>
          <cell r="AA522">
            <v>0</v>
          </cell>
        </row>
        <row r="523">
          <cell r="A523" t="str">
            <v>Réel</v>
          </cell>
          <cell r="D523" t="str">
            <v>Raccos clients Externes</v>
          </cell>
          <cell r="X523">
            <v>250</v>
          </cell>
          <cell r="Z523">
            <v>250</v>
          </cell>
          <cell r="AA523">
            <v>0</v>
          </cell>
        </row>
        <row r="524">
          <cell r="A524" t="str">
            <v>Réel</v>
          </cell>
          <cell r="D524" t="str">
            <v>Couverture</v>
          </cell>
          <cell r="X524">
            <v>67353</v>
          </cell>
          <cell r="Z524">
            <v>67353</v>
          </cell>
          <cell r="AA524">
            <v>0</v>
          </cell>
        </row>
        <row r="525">
          <cell r="A525" t="str">
            <v>Réel</v>
          </cell>
          <cell r="D525" t="str">
            <v>Couverture</v>
          </cell>
          <cell r="X525">
            <v>91574.18</v>
          </cell>
          <cell r="Z525">
            <v>91574.18</v>
          </cell>
          <cell r="AA525">
            <v>0</v>
          </cell>
        </row>
        <row r="526">
          <cell r="A526" t="str">
            <v>Réel</v>
          </cell>
          <cell r="D526" t="str">
            <v>Couverture</v>
          </cell>
          <cell r="X526">
            <v>5855.08</v>
          </cell>
          <cell r="Z526">
            <v>5855.08</v>
          </cell>
          <cell r="AA526">
            <v>0</v>
          </cell>
        </row>
        <row r="527">
          <cell r="A527" t="str">
            <v>Réel</v>
          </cell>
          <cell r="D527" t="str">
            <v>Raccos clients Externes</v>
          </cell>
          <cell r="X527">
            <v>9583.4</v>
          </cell>
          <cell r="Z527">
            <v>9583.4</v>
          </cell>
          <cell r="AA527">
            <v>0</v>
          </cell>
        </row>
        <row r="528">
          <cell r="A528" t="str">
            <v>Réel</v>
          </cell>
          <cell r="D528" t="str">
            <v>Couverture</v>
          </cell>
          <cell r="X528">
            <v>13900</v>
          </cell>
          <cell r="Z528">
            <v>13900</v>
          </cell>
          <cell r="AA528">
            <v>0</v>
          </cell>
        </row>
        <row r="529">
          <cell r="A529" t="str">
            <v>Réel</v>
          </cell>
          <cell r="D529" t="str">
            <v>Couverture</v>
          </cell>
          <cell r="X529">
            <v>5</v>
          </cell>
          <cell r="Z529">
            <v>5</v>
          </cell>
          <cell r="AA529">
            <v>0</v>
          </cell>
        </row>
        <row r="530">
          <cell r="A530" t="str">
            <v>Réel</v>
          </cell>
          <cell r="D530" t="str">
            <v>Raccos clients Externes</v>
          </cell>
          <cell r="X530">
            <v>5840.09</v>
          </cell>
          <cell r="Z530">
            <v>5840.09</v>
          </cell>
          <cell r="AA530">
            <v>0</v>
          </cell>
        </row>
        <row r="531">
          <cell r="A531" t="str">
            <v>Réel</v>
          </cell>
          <cell r="D531" t="str">
            <v>Raccos clients SFR Business Team</v>
          </cell>
          <cell r="X531">
            <v>5850</v>
          </cell>
          <cell r="Z531">
            <v>5850</v>
          </cell>
          <cell r="AA531">
            <v>0</v>
          </cell>
        </row>
        <row r="532">
          <cell r="A532" t="str">
            <v>Réel</v>
          </cell>
          <cell r="D532" t="str">
            <v>Raccos clients Externes</v>
          </cell>
          <cell r="X532">
            <v>7975</v>
          </cell>
          <cell r="Z532">
            <v>7975</v>
          </cell>
          <cell r="AA532">
            <v>0</v>
          </cell>
        </row>
        <row r="533">
          <cell r="A533" t="str">
            <v>Réel</v>
          </cell>
          <cell r="D533" t="str">
            <v>Raccos clients Externes</v>
          </cell>
          <cell r="X533">
            <v>8160.38</v>
          </cell>
          <cell r="Z533">
            <v>8160.38</v>
          </cell>
          <cell r="AA533">
            <v>0</v>
          </cell>
        </row>
        <row r="534">
          <cell r="A534" t="str">
            <v>Réel</v>
          </cell>
          <cell r="D534" t="str">
            <v>Couverture</v>
          </cell>
          <cell r="X534">
            <v>2250</v>
          </cell>
          <cell r="Z534">
            <v>2250</v>
          </cell>
          <cell r="AA534">
            <v>0</v>
          </cell>
        </row>
        <row r="535">
          <cell r="A535" t="str">
            <v>Réel</v>
          </cell>
          <cell r="D535" t="str">
            <v>Couverture</v>
          </cell>
          <cell r="X535">
            <v>11665.66</v>
          </cell>
          <cell r="Z535">
            <v>11665.66</v>
          </cell>
          <cell r="AA535">
            <v>0</v>
          </cell>
        </row>
        <row r="536">
          <cell r="A536" t="str">
            <v>Réel</v>
          </cell>
          <cell r="D536" t="str">
            <v>Couverture</v>
          </cell>
          <cell r="X536">
            <v>1517.35</v>
          </cell>
          <cell r="Z536">
            <v>1517.35</v>
          </cell>
          <cell r="AA536">
            <v>0</v>
          </cell>
        </row>
        <row r="537">
          <cell r="A537" t="str">
            <v>Réel</v>
          </cell>
          <cell r="D537" t="str">
            <v>Capacité</v>
          </cell>
          <cell r="X537">
            <v>1700</v>
          </cell>
          <cell r="Z537">
            <v>1700</v>
          </cell>
          <cell r="AA537">
            <v>0</v>
          </cell>
        </row>
        <row r="538">
          <cell r="A538" t="str">
            <v>Réel</v>
          </cell>
          <cell r="D538" t="str">
            <v>Capacité</v>
          </cell>
          <cell r="X538">
            <v>3180</v>
          </cell>
          <cell r="Z538">
            <v>3180</v>
          </cell>
          <cell r="AA538">
            <v>0</v>
          </cell>
        </row>
        <row r="539">
          <cell r="A539" t="str">
            <v>Réel</v>
          </cell>
          <cell r="D539" t="str">
            <v>Couverture</v>
          </cell>
          <cell r="H539" t="str">
            <v>Intra DSP</v>
          </cell>
          <cell r="X539">
            <v>86572.82</v>
          </cell>
          <cell r="Z539">
            <v>86572.82</v>
          </cell>
          <cell r="AA539">
            <v>0</v>
          </cell>
        </row>
        <row r="540">
          <cell r="A540" t="str">
            <v>Réel</v>
          </cell>
          <cell r="D540" t="str">
            <v>Capacité</v>
          </cell>
          <cell r="H540" t="str">
            <v>Refac mat DSP</v>
          </cell>
          <cell r="X540">
            <v>362184.73</v>
          </cell>
          <cell r="Z540">
            <v>362184.73</v>
          </cell>
          <cell r="AA540">
            <v>0</v>
          </cell>
        </row>
        <row r="541">
          <cell r="A541" t="str">
            <v>Réel</v>
          </cell>
          <cell r="D541" t="str">
            <v>Capacité</v>
          </cell>
          <cell r="H541" t="str">
            <v>Refac mat DSP</v>
          </cell>
          <cell r="X541">
            <v>220.4</v>
          </cell>
          <cell r="Z541">
            <v>220.4</v>
          </cell>
          <cell r="AA541">
            <v>0</v>
          </cell>
        </row>
        <row r="542">
          <cell r="A542" t="str">
            <v>Réel</v>
          </cell>
          <cell r="D542" t="str">
            <v>Capacité</v>
          </cell>
          <cell r="H542" t="str">
            <v>Refac mat DSP</v>
          </cell>
          <cell r="X542">
            <v>8423.7900000000009</v>
          </cell>
          <cell r="Z542">
            <v>8423.7900000000009</v>
          </cell>
          <cell r="AA542">
            <v>0</v>
          </cell>
        </row>
        <row r="543">
          <cell r="A543" t="str">
            <v>Réel</v>
          </cell>
          <cell r="D543" t="str">
            <v>Couverture</v>
          </cell>
          <cell r="H543" t="str">
            <v>Refac mat DSP</v>
          </cell>
          <cell r="X543">
            <v>424.46</v>
          </cell>
          <cell r="Z543">
            <v>424.46</v>
          </cell>
          <cell r="AA543">
            <v>0</v>
          </cell>
        </row>
        <row r="544">
          <cell r="A544" t="str">
            <v>Réel</v>
          </cell>
          <cell r="D544" t="str">
            <v>Couverture</v>
          </cell>
          <cell r="H544" t="str">
            <v>Refac mat DSP</v>
          </cell>
          <cell r="X544">
            <v>2016.92</v>
          </cell>
          <cell r="Z544">
            <v>2016.92</v>
          </cell>
          <cell r="AA544">
            <v>0</v>
          </cell>
        </row>
        <row r="545">
          <cell r="A545" t="str">
            <v>Réel</v>
          </cell>
          <cell r="D545" t="str">
            <v>Couverture</v>
          </cell>
          <cell r="H545" t="str">
            <v>Refac mat DSP</v>
          </cell>
          <cell r="X545">
            <v>7941.17</v>
          </cell>
          <cell r="Z545">
            <v>7941.17</v>
          </cell>
          <cell r="AA545">
            <v>0</v>
          </cell>
        </row>
        <row r="546">
          <cell r="A546" t="str">
            <v>Réel</v>
          </cell>
          <cell r="D546" t="str">
            <v>Capacité</v>
          </cell>
          <cell r="H546" t="str">
            <v>Refac mat DSP</v>
          </cell>
          <cell r="X546">
            <v>1863.6</v>
          </cell>
          <cell r="Z546">
            <v>1863.6</v>
          </cell>
          <cell r="AA546">
            <v>0</v>
          </cell>
        </row>
        <row r="547">
          <cell r="A547" t="str">
            <v>Réel</v>
          </cell>
          <cell r="D547" t="str">
            <v>Couverture</v>
          </cell>
          <cell r="H547" t="str">
            <v>Refac mat DSP</v>
          </cell>
          <cell r="X547">
            <v>1543.5</v>
          </cell>
          <cell r="Z547">
            <v>1543.5</v>
          </cell>
          <cell r="AA547">
            <v>0</v>
          </cell>
        </row>
        <row r="548">
          <cell r="A548" t="str">
            <v>Réel</v>
          </cell>
          <cell r="D548" t="str">
            <v>Couverture</v>
          </cell>
          <cell r="H548" t="str">
            <v>Refac mat DSP</v>
          </cell>
          <cell r="X548">
            <v>138411.74</v>
          </cell>
          <cell r="Z548">
            <v>138411.74</v>
          </cell>
          <cell r="AA548">
            <v>0</v>
          </cell>
        </row>
        <row r="549">
          <cell r="A549" t="str">
            <v>Réel</v>
          </cell>
          <cell r="D549" t="str">
            <v>Capacité</v>
          </cell>
          <cell r="H549" t="str">
            <v>Refac mat DSP</v>
          </cell>
          <cell r="X549">
            <v>100405.52</v>
          </cell>
          <cell r="Z549">
            <v>100405.52</v>
          </cell>
          <cell r="AA549">
            <v>0</v>
          </cell>
        </row>
        <row r="550">
          <cell r="A550" t="str">
            <v>Réel</v>
          </cell>
          <cell r="D550" t="str">
            <v>Capacité</v>
          </cell>
          <cell r="H550" t="str">
            <v>Refac mat DSP</v>
          </cell>
          <cell r="X550">
            <v>6975.05</v>
          </cell>
          <cell r="Z550">
            <v>6975.05</v>
          </cell>
          <cell r="AA550">
            <v>0</v>
          </cell>
        </row>
        <row r="551">
          <cell r="A551" t="str">
            <v>Réel</v>
          </cell>
          <cell r="D551" t="str">
            <v>Capacité</v>
          </cell>
          <cell r="H551" t="str">
            <v>Refac mat DSP</v>
          </cell>
          <cell r="X551">
            <v>13570.5</v>
          </cell>
          <cell r="Z551">
            <v>13570.5</v>
          </cell>
          <cell r="AA551">
            <v>0</v>
          </cell>
        </row>
        <row r="552">
          <cell r="A552" t="str">
            <v>Réel</v>
          </cell>
          <cell r="D552" t="str">
            <v>Capacité</v>
          </cell>
          <cell r="H552" t="str">
            <v>Refac mat DSP</v>
          </cell>
          <cell r="X552">
            <v>30655.8</v>
          </cell>
          <cell r="Z552">
            <v>30655.8</v>
          </cell>
          <cell r="AA552">
            <v>0</v>
          </cell>
        </row>
        <row r="553">
          <cell r="A553" t="str">
            <v>Réel</v>
          </cell>
          <cell r="D553" t="str">
            <v>Capacité</v>
          </cell>
          <cell r="H553" t="str">
            <v>Refac mat DSP</v>
          </cell>
          <cell r="X553">
            <v>29750.799999999999</v>
          </cell>
          <cell r="Z553">
            <v>29750.799999999999</v>
          </cell>
          <cell r="AA553">
            <v>0</v>
          </cell>
        </row>
        <row r="554">
          <cell r="A554" t="str">
            <v>Réel</v>
          </cell>
          <cell r="D554" t="str">
            <v>Capacité</v>
          </cell>
          <cell r="H554" t="str">
            <v>Refac mat DSP</v>
          </cell>
          <cell r="X554">
            <v>158414.44</v>
          </cell>
          <cell r="Z554">
            <v>158414.44</v>
          </cell>
          <cell r="AA554">
            <v>0</v>
          </cell>
        </row>
        <row r="555">
          <cell r="A555" t="str">
            <v>Réel</v>
          </cell>
          <cell r="D555" t="str">
            <v>Capacité</v>
          </cell>
          <cell r="H555" t="str">
            <v>Refac mat DSP</v>
          </cell>
          <cell r="X555">
            <v>48956.13</v>
          </cell>
          <cell r="Z555">
            <v>48956.13</v>
          </cell>
          <cell r="AA555">
            <v>0</v>
          </cell>
        </row>
        <row r="556">
          <cell r="A556" t="str">
            <v>Réel</v>
          </cell>
          <cell r="D556" t="str">
            <v>Capacité</v>
          </cell>
          <cell r="H556" t="str">
            <v>Refac mat DSP</v>
          </cell>
          <cell r="X556">
            <v>1638</v>
          </cell>
          <cell r="Z556">
            <v>1638</v>
          </cell>
          <cell r="AA556">
            <v>0</v>
          </cell>
        </row>
        <row r="557">
          <cell r="A557" t="str">
            <v>Réel</v>
          </cell>
          <cell r="D557" t="str">
            <v>Capacité</v>
          </cell>
          <cell r="H557" t="str">
            <v>Refac mat DSP</v>
          </cell>
          <cell r="X557">
            <v>525</v>
          </cell>
          <cell r="Z557">
            <v>525</v>
          </cell>
          <cell r="AA557">
            <v>0</v>
          </cell>
        </row>
        <row r="558">
          <cell r="A558" t="str">
            <v>Réel</v>
          </cell>
          <cell r="D558" t="str">
            <v>Capacité</v>
          </cell>
          <cell r="H558" t="str">
            <v>Refac mat DSP</v>
          </cell>
          <cell r="X558">
            <v>894.6</v>
          </cell>
          <cell r="Z558">
            <v>894.6</v>
          </cell>
          <cell r="AA558">
            <v>0</v>
          </cell>
        </row>
        <row r="559">
          <cell r="A559" t="str">
            <v>Réel</v>
          </cell>
          <cell r="D559" t="str">
            <v>Capacité</v>
          </cell>
          <cell r="H559" t="str">
            <v>Refac mat DSP</v>
          </cell>
          <cell r="X559">
            <v>3597.43</v>
          </cell>
          <cell r="Z559">
            <v>3597.43</v>
          </cell>
          <cell r="AA559">
            <v>0</v>
          </cell>
        </row>
        <row r="560">
          <cell r="A560" t="str">
            <v>Réel</v>
          </cell>
          <cell r="D560" t="str">
            <v>Capacité</v>
          </cell>
          <cell r="H560" t="str">
            <v>Refac mat DSP</v>
          </cell>
          <cell r="X560">
            <v>2545.3000000000002</v>
          </cell>
          <cell r="Z560">
            <v>2545.3000000000002</v>
          </cell>
          <cell r="AA560">
            <v>0</v>
          </cell>
        </row>
        <row r="561">
          <cell r="A561" t="str">
            <v>Réel</v>
          </cell>
          <cell r="D561" t="str">
            <v>Capacité</v>
          </cell>
          <cell r="H561" t="str">
            <v>Refac mat DSP</v>
          </cell>
          <cell r="X561">
            <v>168869.16</v>
          </cell>
          <cell r="Z561">
            <v>168869.16</v>
          </cell>
          <cell r="AA561">
            <v>0</v>
          </cell>
        </row>
        <row r="562">
          <cell r="A562" t="str">
            <v>Réel</v>
          </cell>
          <cell r="D562" t="str">
            <v>Capacité</v>
          </cell>
          <cell r="H562" t="str">
            <v>Refac mat DSP</v>
          </cell>
          <cell r="X562">
            <v>177429.06</v>
          </cell>
          <cell r="Z562">
            <v>177429.06</v>
          </cell>
          <cell r="AA562">
            <v>0</v>
          </cell>
        </row>
        <row r="563">
          <cell r="A563" t="str">
            <v>Réel</v>
          </cell>
          <cell r="D563" t="str">
            <v>Capacité</v>
          </cell>
          <cell r="H563" t="str">
            <v>Refac mat DSP</v>
          </cell>
          <cell r="X563">
            <v>4810.72</v>
          </cell>
          <cell r="Z563">
            <v>4810.72</v>
          </cell>
          <cell r="AA563">
            <v>0</v>
          </cell>
        </row>
        <row r="564">
          <cell r="A564" t="str">
            <v>Réel</v>
          </cell>
          <cell r="D564" t="str">
            <v>Capacité</v>
          </cell>
          <cell r="H564" t="str">
            <v>Refac mat DSP</v>
          </cell>
          <cell r="X564">
            <v>262.5</v>
          </cell>
          <cell r="Z564">
            <v>262.5</v>
          </cell>
          <cell r="AA564">
            <v>0</v>
          </cell>
        </row>
        <row r="565">
          <cell r="A565" t="str">
            <v>Réel</v>
          </cell>
          <cell r="D565" t="str">
            <v>Capacité</v>
          </cell>
          <cell r="H565" t="str">
            <v>Refac mat DSP</v>
          </cell>
          <cell r="X565">
            <v>13979.56</v>
          </cell>
          <cell r="Z565">
            <v>13979.56</v>
          </cell>
          <cell r="AA565">
            <v>0</v>
          </cell>
        </row>
        <row r="566">
          <cell r="A566" t="str">
            <v>Réel</v>
          </cell>
          <cell r="D566" t="str">
            <v>Capacité</v>
          </cell>
          <cell r="H566" t="str">
            <v>Refac mat DSP</v>
          </cell>
          <cell r="X566">
            <v>11824.78</v>
          </cell>
          <cell r="Z566">
            <v>11824.78</v>
          </cell>
          <cell r="AA566">
            <v>0</v>
          </cell>
        </row>
        <row r="567">
          <cell r="A567" t="str">
            <v>Réel</v>
          </cell>
          <cell r="D567" t="str">
            <v>Capacité</v>
          </cell>
          <cell r="H567" t="str">
            <v>Refac mat DSP</v>
          </cell>
          <cell r="X567">
            <v>25074.42</v>
          </cell>
          <cell r="Z567">
            <v>25074.42</v>
          </cell>
          <cell r="AA567">
            <v>0</v>
          </cell>
        </row>
        <row r="568">
          <cell r="A568" t="str">
            <v>Réel</v>
          </cell>
          <cell r="D568" t="str">
            <v>Capacité</v>
          </cell>
          <cell r="H568" t="str">
            <v>Refac mat DSP</v>
          </cell>
          <cell r="X568">
            <v>843.88</v>
          </cell>
          <cell r="Z568">
            <v>843.88</v>
          </cell>
          <cell r="AA568">
            <v>0</v>
          </cell>
        </row>
        <row r="569">
          <cell r="A569" t="str">
            <v>Réel</v>
          </cell>
          <cell r="D569" t="str">
            <v>Capacité</v>
          </cell>
          <cell r="H569" t="str">
            <v>Refac mat DSP</v>
          </cell>
          <cell r="X569">
            <v>36397.61</v>
          </cell>
          <cell r="Z569">
            <v>36397.61</v>
          </cell>
          <cell r="AA569">
            <v>0</v>
          </cell>
        </row>
        <row r="570">
          <cell r="A570" t="str">
            <v>Réel</v>
          </cell>
          <cell r="D570" t="str">
            <v>Capacité</v>
          </cell>
          <cell r="H570" t="str">
            <v>Refac mat DSP</v>
          </cell>
          <cell r="X570">
            <v>63723.17</v>
          </cell>
          <cell r="Z570">
            <v>63723.17</v>
          </cell>
          <cell r="AA570">
            <v>0</v>
          </cell>
        </row>
        <row r="571">
          <cell r="A571" t="str">
            <v>Réel</v>
          </cell>
          <cell r="D571" t="str">
            <v>Capacité</v>
          </cell>
          <cell r="H571" t="str">
            <v>Refac mat DSP</v>
          </cell>
          <cell r="X571">
            <v>27925.51</v>
          </cell>
          <cell r="Z571">
            <v>27925.51</v>
          </cell>
          <cell r="AA571">
            <v>0</v>
          </cell>
        </row>
        <row r="572">
          <cell r="A572" t="str">
            <v>Réel</v>
          </cell>
          <cell r="D572" t="str">
            <v>Capacité</v>
          </cell>
          <cell r="H572" t="str">
            <v>Refac mat DSP</v>
          </cell>
          <cell r="X572">
            <v>1292.81</v>
          </cell>
          <cell r="Z572">
            <v>1292.81</v>
          </cell>
          <cell r="AA572">
            <v>0</v>
          </cell>
        </row>
        <row r="573">
          <cell r="A573" t="str">
            <v>Réel</v>
          </cell>
          <cell r="D573" t="str">
            <v>Capacité</v>
          </cell>
          <cell r="H573" t="str">
            <v>Refac mat DSP</v>
          </cell>
          <cell r="X573">
            <v>10584</v>
          </cell>
          <cell r="Z573">
            <v>10584</v>
          </cell>
          <cell r="AA573">
            <v>0</v>
          </cell>
        </row>
        <row r="574">
          <cell r="A574" t="str">
            <v>Réel</v>
          </cell>
          <cell r="D574" t="str">
            <v>Capacité</v>
          </cell>
          <cell r="H574" t="str">
            <v>Refac mat DSP</v>
          </cell>
          <cell r="X574">
            <v>27834.11</v>
          </cell>
          <cell r="Z574">
            <v>27834.11</v>
          </cell>
          <cell r="AA574">
            <v>0</v>
          </cell>
        </row>
        <row r="575">
          <cell r="A575" t="str">
            <v>Réel</v>
          </cell>
          <cell r="D575" t="str">
            <v>Couverture</v>
          </cell>
          <cell r="H575" t="str">
            <v>Refac mat DSP</v>
          </cell>
          <cell r="X575">
            <v>510.3</v>
          </cell>
          <cell r="Z575">
            <v>510.3</v>
          </cell>
          <cell r="AA575">
            <v>0</v>
          </cell>
        </row>
        <row r="576">
          <cell r="A576" t="str">
            <v>Réel</v>
          </cell>
          <cell r="D576" t="str">
            <v>Couverture</v>
          </cell>
          <cell r="H576" t="str">
            <v>Refac mat DSP</v>
          </cell>
          <cell r="X576">
            <v>95986.55</v>
          </cell>
          <cell r="Z576">
            <v>95986.55</v>
          </cell>
          <cell r="AA576">
            <v>0</v>
          </cell>
        </row>
        <row r="577">
          <cell r="A577" t="str">
            <v>Réel</v>
          </cell>
          <cell r="D577" t="str">
            <v>Couverture</v>
          </cell>
          <cell r="H577" t="str">
            <v>Refac mat DSP</v>
          </cell>
          <cell r="X577">
            <v>53889.19</v>
          </cell>
          <cell r="Z577">
            <v>53889.19</v>
          </cell>
          <cell r="AA577">
            <v>0</v>
          </cell>
        </row>
        <row r="578">
          <cell r="A578" t="str">
            <v>Réel</v>
          </cell>
          <cell r="D578" t="str">
            <v>Couverture</v>
          </cell>
          <cell r="X578">
            <v>-3381.87</v>
          </cell>
          <cell r="Z578">
            <v>-3381.87</v>
          </cell>
          <cell r="AA578">
            <v>0</v>
          </cell>
        </row>
        <row r="579">
          <cell r="A579" t="str">
            <v>Réel</v>
          </cell>
          <cell r="D579" t="str">
            <v>Couverture</v>
          </cell>
          <cell r="X579">
            <v>8793.26</v>
          </cell>
          <cell r="Z579">
            <v>8793.26</v>
          </cell>
          <cell r="AA579">
            <v>0</v>
          </cell>
        </row>
        <row r="580">
          <cell r="A580" t="str">
            <v>Réel</v>
          </cell>
          <cell r="D580" t="str">
            <v>Couverture</v>
          </cell>
          <cell r="X580">
            <v>59288.81</v>
          </cell>
          <cell r="Z580">
            <v>59288.81</v>
          </cell>
          <cell r="AA580">
            <v>0</v>
          </cell>
        </row>
        <row r="581">
          <cell r="A581" t="str">
            <v>Réel</v>
          </cell>
          <cell r="D581" t="str">
            <v>Couverture</v>
          </cell>
          <cell r="X581">
            <v>34398.449999999997</v>
          </cell>
          <cell r="Z581">
            <v>34398.449999999997</v>
          </cell>
          <cell r="AA581">
            <v>0</v>
          </cell>
        </row>
        <row r="582">
          <cell r="A582" t="str">
            <v>Réel</v>
          </cell>
          <cell r="D582" t="str">
            <v>Raccos clients Externes</v>
          </cell>
          <cell r="X582">
            <v>4302</v>
          </cell>
          <cell r="Z582">
            <v>4302</v>
          </cell>
          <cell r="AA582">
            <v>0</v>
          </cell>
        </row>
        <row r="583">
          <cell r="A583" t="str">
            <v>Réel</v>
          </cell>
          <cell r="D583" t="str">
            <v>Raccos clients Externes</v>
          </cell>
          <cell r="X583">
            <v>23344</v>
          </cell>
          <cell r="Z583">
            <v>23344</v>
          </cell>
          <cell r="AA583">
            <v>0</v>
          </cell>
        </row>
        <row r="584">
          <cell r="A584" t="str">
            <v>Réel</v>
          </cell>
          <cell r="D584" t="str">
            <v>Raccos clients Externes</v>
          </cell>
          <cell r="X584">
            <v>6975</v>
          </cell>
          <cell r="Z584">
            <v>6975</v>
          </cell>
          <cell r="AA584">
            <v>0</v>
          </cell>
        </row>
        <row r="585">
          <cell r="A585" t="str">
            <v>Réel</v>
          </cell>
          <cell r="D585" t="str">
            <v>Raccos clients Externes</v>
          </cell>
          <cell r="X585">
            <v>1171.5</v>
          </cell>
          <cell r="Z585">
            <v>1171.5</v>
          </cell>
          <cell r="AA585">
            <v>0</v>
          </cell>
        </row>
        <row r="586">
          <cell r="A586" t="str">
            <v>Réel</v>
          </cell>
          <cell r="D586" t="str">
            <v>Raccos clients Division Opérateurs</v>
          </cell>
          <cell r="X586">
            <v>14.97</v>
          </cell>
          <cell r="Z586">
            <v>14.97</v>
          </cell>
          <cell r="AA586">
            <v>0</v>
          </cell>
        </row>
        <row r="587">
          <cell r="A587" t="str">
            <v>Réel</v>
          </cell>
          <cell r="D587" t="str">
            <v>Raccos clients Division Opérateurs</v>
          </cell>
          <cell r="X587">
            <v>20250.939999999999</v>
          </cell>
          <cell r="Z587">
            <v>20250.939999999999</v>
          </cell>
          <cell r="AA587">
            <v>0</v>
          </cell>
        </row>
        <row r="588">
          <cell r="A588" t="str">
            <v>Réel</v>
          </cell>
          <cell r="D588" t="str">
            <v>QOS</v>
          </cell>
          <cell r="X588">
            <v>2400</v>
          </cell>
          <cell r="Z588">
            <v>2400</v>
          </cell>
          <cell r="AA588">
            <v>0</v>
          </cell>
        </row>
        <row r="589">
          <cell r="A589" t="str">
            <v>Réel</v>
          </cell>
          <cell r="D589" t="str">
            <v>Couverture</v>
          </cell>
          <cell r="X589">
            <v>33587.599999999999</v>
          </cell>
          <cell r="Z589">
            <v>33587.599999999999</v>
          </cell>
          <cell r="AA589">
            <v>0</v>
          </cell>
        </row>
        <row r="590">
          <cell r="A590" t="str">
            <v>Réel</v>
          </cell>
          <cell r="D590" t="str">
            <v>Couverture</v>
          </cell>
          <cell r="X590">
            <v>111398.77</v>
          </cell>
          <cell r="Z590">
            <v>111398.77</v>
          </cell>
          <cell r="AA590">
            <v>0</v>
          </cell>
        </row>
        <row r="591">
          <cell r="A591" t="str">
            <v>Réel</v>
          </cell>
          <cell r="D591" t="str">
            <v>Couverture</v>
          </cell>
          <cell r="X591">
            <v>-0.01</v>
          </cell>
          <cell r="Z591">
            <v>-0.01</v>
          </cell>
          <cell r="AA591">
            <v>0</v>
          </cell>
        </row>
        <row r="592">
          <cell r="A592" t="str">
            <v>Réel</v>
          </cell>
          <cell r="D592" t="str">
            <v>Raccos clients SFR Business Team</v>
          </cell>
          <cell r="X592">
            <v>71.34</v>
          </cell>
          <cell r="Z592">
            <v>71.34</v>
          </cell>
          <cell r="AA592">
            <v>0</v>
          </cell>
        </row>
        <row r="593">
          <cell r="A593" t="str">
            <v>Réel</v>
          </cell>
          <cell r="D593" t="str">
            <v>Raccos clients Externes</v>
          </cell>
          <cell r="X593">
            <v>34820</v>
          </cell>
          <cell r="Z593">
            <v>34820</v>
          </cell>
          <cell r="AA593">
            <v>0</v>
          </cell>
        </row>
        <row r="594">
          <cell r="A594" t="str">
            <v>Réel</v>
          </cell>
          <cell r="D594" t="str">
            <v>Raccos clients Externes</v>
          </cell>
          <cell r="X594">
            <v>101790.02</v>
          </cell>
          <cell r="Z594">
            <v>101790.02</v>
          </cell>
          <cell r="AA594">
            <v>0</v>
          </cell>
        </row>
        <row r="595">
          <cell r="A595" t="str">
            <v>Réel</v>
          </cell>
          <cell r="D595" t="str">
            <v>Couverture</v>
          </cell>
          <cell r="X595">
            <v>690940</v>
          </cell>
          <cell r="Z595">
            <v>690940</v>
          </cell>
          <cell r="AA595">
            <v>0</v>
          </cell>
        </row>
        <row r="596">
          <cell r="A596" t="str">
            <v>Réel</v>
          </cell>
          <cell r="D596" t="str">
            <v>Raccos clients Externes</v>
          </cell>
          <cell r="X596">
            <v>50643</v>
          </cell>
          <cell r="Z596">
            <v>50643</v>
          </cell>
          <cell r="AA596">
            <v>0</v>
          </cell>
        </row>
        <row r="597">
          <cell r="A597" t="str">
            <v>Réel</v>
          </cell>
          <cell r="D597" t="str">
            <v>Raccos clients Externes</v>
          </cell>
          <cell r="X597">
            <v>78415.13</v>
          </cell>
          <cell r="Z597">
            <v>78415.13</v>
          </cell>
          <cell r="AA597">
            <v>0</v>
          </cell>
        </row>
        <row r="598">
          <cell r="A598" t="str">
            <v>Réel</v>
          </cell>
          <cell r="D598" t="str">
            <v>Raccos clients Externes</v>
          </cell>
          <cell r="X598">
            <v>5349</v>
          </cell>
          <cell r="Z598">
            <v>5349</v>
          </cell>
          <cell r="AA598">
            <v>0</v>
          </cell>
        </row>
        <row r="599">
          <cell r="A599" t="str">
            <v>Réel</v>
          </cell>
          <cell r="D599" t="str">
            <v>Couverture</v>
          </cell>
          <cell r="X599">
            <v>75373.61</v>
          </cell>
          <cell r="Z599">
            <v>75373.61</v>
          </cell>
          <cell r="AA599">
            <v>0</v>
          </cell>
        </row>
        <row r="600">
          <cell r="A600" t="str">
            <v>Réel</v>
          </cell>
          <cell r="D600" t="str">
            <v>Raccos clients SFR Business Team</v>
          </cell>
          <cell r="X600">
            <v>75083.12</v>
          </cell>
          <cell r="Z600">
            <v>75083.12</v>
          </cell>
          <cell r="AA600">
            <v>0</v>
          </cell>
        </row>
        <row r="601">
          <cell r="A601" t="str">
            <v>Réel</v>
          </cell>
          <cell r="D601" t="str">
            <v>Raccos clients Externes</v>
          </cell>
          <cell r="X601">
            <v>-16600</v>
          </cell>
          <cell r="Z601">
            <v>-16600</v>
          </cell>
          <cell r="AA601">
            <v>0</v>
          </cell>
        </row>
        <row r="602">
          <cell r="A602" t="str">
            <v>Réel</v>
          </cell>
          <cell r="D602" t="str">
            <v>Couverture</v>
          </cell>
          <cell r="X602">
            <v>1843.98</v>
          </cell>
          <cell r="Z602">
            <v>1843.98</v>
          </cell>
          <cell r="AA602">
            <v>0</v>
          </cell>
        </row>
        <row r="603">
          <cell r="A603" t="str">
            <v>Réel</v>
          </cell>
          <cell r="D603" t="str">
            <v>Couverture</v>
          </cell>
          <cell r="X603">
            <v>-67354</v>
          </cell>
          <cell r="Z603">
            <v>-67354</v>
          </cell>
          <cell r="AA603">
            <v>0</v>
          </cell>
        </row>
        <row r="604">
          <cell r="A604" t="str">
            <v>Réel</v>
          </cell>
          <cell r="D604" t="str">
            <v>Couverture</v>
          </cell>
          <cell r="X604">
            <v>-91574</v>
          </cell>
          <cell r="Z604">
            <v>-91574</v>
          </cell>
          <cell r="AA604">
            <v>0</v>
          </cell>
        </row>
        <row r="605">
          <cell r="A605" t="str">
            <v>Réel</v>
          </cell>
          <cell r="D605" t="str">
            <v>Couverture</v>
          </cell>
          <cell r="X605">
            <v>-5855</v>
          </cell>
          <cell r="Z605">
            <v>-5855</v>
          </cell>
          <cell r="AA605">
            <v>0</v>
          </cell>
        </row>
        <row r="606">
          <cell r="A606" t="str">
            <v>Réel</v>
          </cell>
          <cell r="D606" t="str">
            <v>Couverture</v>
          </cell>
          <cell r="X606">
            <v>419023.84</v>
          </cell>
          <cell r="Z606">
            <v>419023.84</v>
          </cell>
          <cell r="AA606">
            <v>0</v>
          </cell>
        </row>
        <row r="607">
          <cell r="A607" t="str">
            <v>Réel</v>
          </cell>
          <cell r="D607" t="str">
            <v>Raccos clients Externes</v>
          </cell>
          <cell r="X607">
            <v>-5840.09</v>
          </cell>
          <cell r="Z607">
            <v>-5840.09</v>
          </cell>
          <cell r="AA607">
            <v>0</v>
          </cell>
        </row>
        <row r="608">
          <cell r="A608" t="str">
            <v>Réel</v>
          </cell>
          <cell r="D608" t="str">
            <v>Raccos clients SFR Business Team</v>
          </cell>
          <cell r="X608">
            <v>-5850</v>
          </cell>
          <cell r="Z608">
            <v>-5850</v>
          </cell>
          <cell r="AA608">
            <v>0</v>
          </cell>
        </row>
        <row r="609">
          <cell r="A609" t="str">
            <v>Réel</v>
          </cell>
          <cell r="D609" t="str">
            <v>Raccos clients Externes</v>
          </cell>
          <cell r="X609">
            <v>-7975</v>
          </cell>
          <cell r="Z609">
            <v>-7975</v>
          </cell>
          <cell r="AA609">
            <v>0</v>
          </cell>
        </row>
        <row r="610">
          <cell r="A610" t="str">
            <v>Réel</v>
          </cell>
          <cell r="D610" t="str">
            <v>Couverture</v>
          </cell>
          <cell r="X610">
            <v>0</v>
          </cell>
          <cell r="Z610">
            <v>0</v>
          </cell>
          <cell r="AA610">
            <v>0</v>
          </cell>
        </row>
        <row r="611">
          <cell r="A611" t="str">
            <v>Réel</v>
          </cell>
          <cell r="D611" t="str">
            <v>Capacité</v>
          </cell>
          <cell r="X611">
            <v>-24053.02</v>
          </cell>
          <cell r="Z611">
            <v>-24053.02</v>
          </cell>
          <cell r="AA611">
            <v>0</v>
          </cell>
        </row>
        <row r="612">
          <cell r="A612" t="str">
            <v>Réel</v>
          </cell>
          <cell r="D612" t="str">
            <v>Capacité</v>
          </cell>
          <cell r="X612">
            <v>800</v>
          </cell>
          <cell r="Z612">
            <v>800</v>
          </cell>
          <cell r="AA612">
            <v>0</v>
          </cell>
        </row>
        <row r="613">
          <cell r="A613" t="str">
            <v>Réel</v>
          </cell>
          <cell r="D613" t="str">
            <v>Couverture</v>
          </cell>
          <cell r="X613">
            <v>123301.2</v>
          </cell>
          <cell r="Z613">
            <v>123301.2</v>
          </cell>
          <cell r="AA613">
            <v>0</v>
          </cell>
        </row>
        <row r="614">
          <cell r="A614" t="str">
            <v>Réel</v>
          </cell>
          <cell r="D614" t="str">
            <v>Capacité</v>
          </cell>
          <cell r="X614">
            <v>10338</v>
          </cell>
          <cell r="Z614">
            <v>10338</v>
          </cell>
          <cell r="AA614">
            <v>0</v>
          </cell>
        </row>
        <row r="615">
          <cell r="A615" t="str">
            <v>Réel</v>
          </cell>
          <cell r="D615" t="str">
            <v>Capacité</v>
          </cell>
          <cell r="X615">
            <v>91477.2</v>
          </cell>
          <cell r="Z615">
            <v>91477.2</v>
          </cell>
          <cell r="AA615">
            <v>0</v>
          </cell>
        </row>
        <row r="616">
          <cell r="A616" t="str">
            <v>Réel</v>
          </cell>
          <cell r="D616" t="str">
            <v>Capacité</v>
          </cell>
          <cell r="X616">
            <v>-35004.57</v>
          </cell>
          <cell r="Z616">
            <v>-35004.57</v>
          </cell>
          <cell r="AA616">
            <v>0</v>
          </cell>
        </row>
        <row r="617">
          <cell r="A617" t="str">
            <v>Réel</v>
          </cell>
          <cell r="D617" t="str">
            <v>Capacité</v>
          </cell>
          <cell r="X617">
            <v>3565.7</v>
          </cell>
          <cell r="Z617">
            <v>3565.7</v>
          </cell>
          <cell r="AA617">
            <v>0</v>
          </cell>
        </row>
        <row r="618">
          <cell r="A618" t="str">
            <v>Réel</v>
          </cell>
          <cell r="D618" t="str">
            <v>Capacité</v>
          </cell>
          <cell r="X618">
            <v>6892</v>
          </cell>
          <cell r="Z618">
            <v>6892</v>
          </cell>
          <cell r="AA618">
            <v>0</v>
          </cell>
        </row>
        <row r="619">
          <cell r="A619" t="str">
            <v>Réel</v>
          </cell>
          <cell r="D619" t="str">
            <v>Capacité</v>
          </cell>
          <cell r="X619">
            <v>-13784</v>
          </cell>
          <cell r="Z619">
            <v>-13784</v>
          </cell>
          <cell r="AA619">
            <v>0</v>
          </cell>
        </row>
        <row r="620">
          <cell r="A620" t="str">
            <v>Réel</v>
          </cell>
          <cell r="D620" t="str">
            <v>Capacité</v>
          </cell>
          <cell r="X620">
            <v>57133.58</v>
          </cell>
          <cell r="Z620">
            <v>57133.58</v>
          </cell>
          <cell r="AA620">
            <v>0</v>
          </cell>
        </row>
        <row r="621">
          <cell r="A621" t="str">
            <v>Réel</v>
          </cell>
          <cell r="D621" t="str">
            <v>Capacité</v>
          </cell>
          <cell r="X621">
            <v>29440.799999999999</v>
          </cell>
          <cell r="Z621">
            <v>29440.799999999999</v>
          </cell>
          <cell r="AA621">
            <v>0</v>
          </cell>
        </row>
        <row r="622">
          <cell r="A622" t="str">
            <v>Réel</v>
          </cell>
          <cell r="D622" t="str">
            <v>Capacité</v>
          </cell>
          <cell r="X622">
            <v>16763.18</v>
          </cell>
          <cell r="Z622">
            <v>16763.18</v>
          </cell>
          <cell r="AA622">
            <v>0</v>
          </cell>
        </row>
        <row r="623">
          <cell r="A623" t="str">
            <v>Réel</v>
          </cell>
          <cell r="D623" t="str">
            <v>Couverture</v>
          </cell>
          <cell r="X623">
            <v>0</v>
          </cell>
          <cell r="Z623">
            <v>0</v>
          </cell>
          <cell r="AA623">
            <v>0</v>
          </cell>
        </row>
        <row r="624">
          <cell r="A624" t="str">
            <v>Réel</v>
          </cell>
          <cell r="D624" t="str">
            <v>Couverture</v>
          </cell>
          <cell r="H624" t="str">
            <v>Intra DSP</v>
          </cell>
          <cell r="X624">
            <v>7070.88</v>
          </cell>
          <cell r="Z624">
            <v>7070.88</v>
          </cell>
          <cell r="AA624">
            <v>0</v>
          </cell>
        </row>
        <row r="625">
          <cell r="A625" t="str">
            <v>Réel</v>
          </cell>
          <cell r="D625" t="str">
            <v>Raccos clients Externes</v>
          </cell>
          <cell r="H625" t="str">
            <v>Intra DSP</v>
          </cell>
          <cell r="X625">
            <v>0</v>
          </cell>
          <cell r="Z625">
            <v>0</v>
          </cell>
          <cell r="AA625">
            <v>0</v>
          </cell>
        </row>
        <row r="626">
          <cell r="A626" t="str">
            <v>Réel</v>
          </cell>
          <cell r="D626" t="str">
            <v>Couverture</v>
          </cell>
          <cell r="H626" t="str">
            <v>Intra DSP</v>
          </cell>
          <cell r="X626">
            <v>5030.3500000000004</v>
          </cell>
          <cell r="Z626">
            <v>5030.3500000000004</v>
          </cell>
          <cell r="AA626">
            <v>0</v>
          </cell>
        </row>
        <row r="627">
          <cell r="A627" t="str">
            <v>Réel</v>
          </cell>
          <cell r="D627" t="str">
            <v>Raccos clients Externes</v>
          </cell>
          <cell r="H627" t="str">
            <v>Intra DSP</v>
          </cell>
          <cell r="X627">
            <v>0</v>
          </cell>
          <cell r="Z627">
            <v>0</v>
          </cell>
          <cell r="AA627">
            <v>0</v>
          </cell>
        </row>
        <row r="628">
          <cell r="A628" t="str">
            <v>Réel</v>
          </cell>
          <cell r="D628" t="str">
            <v>Couverture</v>
          </cell>
          <cell r="H628" t="str">
            <v>Intra DSP</v>
          </cell>
          <cell r="X628">
            <v>0</v>
          </cell>
          <cell r="Z628">
            <v>0</v>
          </cell>
          <cell r="AA628">
            <v>0</v>
          </cell>
        </row>
        <row r="629">
          <cell r="A629" t="str">
            <v>Réel</v>
          </cell>
          <cell r="D629" t="str">
            <v>Couverture</v>
          </cell>
          <cell r="H629" t="str">
            <v>Intra DSP</v>
          </cell>
          <cell r="X629">
            <v>2955.67</v>
          </cell>
          <cell r="Z629">
            <v>2955.67</v>
          </cell>
          <cell r="AA629">
            <v>0</v>
          </cell>
        </row>
        <row r="630">
          <cell r="A630" t="str">
            <v>Réel</v>
          </cell>
          <cell r="D630" t="str">
            <v>Couverture</v>
          </cell>
          <cell r="H630" t="str">
            <v>Intra DSP</v>
          </cell>
          <cell r="X630">
            <v>8169.99</v>
          </cell>
          <cell r="Z630">
            <v>8169.99</v>
          </cell>
          <cell r="AA630">
            <v>0</v>
          </cell>
        </row>
        <row r="631">
          <cell r="A631" t="str">
            <v>Réel</v>
          </cell>
          <cell r="D631" t="str">
            <v>Raccos clients Externes</v>
          </cell>
          <cell r="H631" t="str">
            <v>Intra DSP</v>
          </cell>
          <cell r="X631">
            <v>0</v>
          </cell>
          <cell r="Z631">
            <v>0</v>
          </cell>
          <cell r="AA631">
            <v>0</v>
          </cell>
        </row>
        <row r="632">
          <cell r="A632" t="str">
            <v>Réel</v>
          </cell>
          <cell r="D632" t="str">
            <v>Couverture</v>
          </cell>
          <cell r="H632" t="str">
            <v>Intra DSP</v>
          </cell>
          <cell r="X632">
            <v>5275.07</v>
          </cell>
          <cell r="Z632">
            <v>5275.07</v>
          </cell>
          <cell r="AA632">
            <v>0</v>
          </cell>
        </row>
        <row r="633">
          <cell r="A633" t="str">
            <v>Réel</v>
          </cell>
          <cell r="D633" t="str">
            <v>Raccos clients Externes</v>
          </cell>
          <cell r="H633" t="str">
            <v>Intra DSP</v>
          </cell>
          <cell r="X633">
            <v>0</v>
          </cell>
          <cell r="Z633">
            <v>0</v>
          </cell>
          <cell r="AA633">
            <v>0</v>
          </cell>
        </row>
        <row r="634">
          <cell r="A634" t="str">
            <v>Réel</v>
          </cell>
          <cell r="D634" t="str">
            <v>Couverture</v>
          </cell>
          <cell r="H634" t="str">
            <v>Intra DSP</v>
          </cell>
          <cell r="X634">
            <v>3328.63</v>
          </cell>
          <cell r="Z634">
            <v>3328.63</v>
          </cell>
          <cell r="AA634">
            <v>0</v>
          </cell>
        </row>
        <row r="635">
          <cell r="A635" t="str">
            <v>Réel</v>
          </cell>
          <cell r="D635" t="str">
            <v>Raccos clients Externes</v>
          </cell>
          <cell r="H635" t="str">
            <v>Intra DSP</v>
          </cell>
          <cell r="X635">
            <v>0</v>
          </cell>
          <cell r="Z635">
            <v>0</v>
          </cell>
          <cell r="AA635">
            <v>0</v>
          </cell>
        </row>
        <row r="636">
          <cell r="A636" t="str">
            <v>Réel</v>
          </cell>
          <cell r="D636" t="str">
            <v>Couverture</v>
          </cell>
          <cell r="H636" t="str">
            <v>Intra DSP</v>
          </cell>
          <cell r="X636">
            <v>2800.48</v>
          </cell>
          <cell r="Z636">
            <v>2800.48</v>
          </cell>
          <cell r="AA636">
            <v>0</v>
          </cell>
        </row>
        <row r="637">
          <cell r="A637" t="str">
            <v>Réel</v>
          </cell>
          <cell r="D637" t="str">
            <v>Raccos clients Externes</v>
          </cell>
          <cell r="H637" t="str">
            <v>Intra DSP</v>
          </cell>
          <cell r="X637">
            <v>0</v>
          </cell>
          <cell r="Z637">
            <v>0</v>
          </cell>
          <cell r="AA637">
            <v>0</v>
          </cell>
        </row>
        <row r="638">
          <cell r="A638" t="str">
            <v>Réel</v>
          </cell>
          <cell r="D638" t="str">
            <v>Couverture</v>
          </cell>
          <cell r="H638" t="str">
            <v>Intra DSP</v>
          </cell>
          <cell r="X638">
            <v>6232.04</v>
          </cell>
          <cell r="Z638">
            <v>6232.04</v>
          </cell>
          <cell r="AA638">
            <v>0</v>
          </cell>
        </row>
        <row r="639">
          <cell r="A639" t="str">
            <v>Réel</v>
          </cell>
          <cell r="D639" t="str">
            <v>Raccos clients Externes</v>
          </cell>
          <cell r="H639" t="str">
            <v>Intra DSP</v>
          </cell>
          <cell r="X639">
            <v>0</v>
          </cell>
          <cell r="Z639">
            <v>0</v>
          </cell>
          <cell r="AA639">
            <v>0</v>
          </cell>
        </row>
        <row r="640">
          <cell r="A640" t="str">
            <v>Réel</v>
          </cell>
          <cell r="D640" t="str">
            <v>Couverture</v>
          </cell>
          <cell r="H640" t="str">
            <v>Intra DSP</v>
          </cell>
          <cell r="X640">
            <v>2800.48</v>
          </cell>
          <cell r="Z640">
            <v>2800.48</v>
          </cell>
          <cell r="AA640">
            <v>0</v>
          </cell>
        </row>
        <row r="641">
          <cell r="A641" t="str">
            <v>Réel</v>
          </cell>
          <cell r="D641" t="str">
            <v>Raccos clients Externes</v>
          </cell>
          <cell r="H641" t="str">
            <v>Intra DSP</v>
          </cell>
          <cell r="X641">
            <v>0</v>
          </cell>
          <cell r="Z641">
            <v>0</v>
          </cell>
          <cell r="AA641">
            <v>0</v>
          </cell>
        </row>
        <row r="642">
          <cell r="A642" t="str">
            <v>Réel</v>
          </cell>
          <cell r="D642" t="str">
            <v>Couverture</v>
          </cell>
          <cell r="H642" t="str">
            <v>Intra DSP</v>
          </cell>
          <cell r="X642">
            <v>12925.61</v>
          </cell>
          <cell r="Z642">
            <v>12925.61</v>
          </cell>
          <cell r="AA642">
            <v>0</v>
          </cell>
        </row>
        <row r="643">
          <cell r="A643" t="str">
            <v>Réel</v>
          </cell>
          <cell r="D643" t="str">
            <v>Raccos clients Externes</v>
          </cell>
          <cell r="H643" t="str">
            <v>Intra DSP</v>
          </cell>
          <cell r="X643">
            <v>0</v>
          </cell>
          <cell r="Z643">
            <v>0</v>
          </cell>
          <cell r="AA643">
            <v>0</v>
          </cell>
        </row>
        <row r="644">
          <cell r="A644" t="str">
            <v>Réel</v>
          </cell>
          <cell r="D644" t="str">
            <v>Couverture</v>
          </cell>
          <cell r="H644" t="str">
            <v>Intra DSP</v>
          </cell>
          <cell r="X644">
            <v>4903.41</v>
          </cell>
          <cell r="Z644">
            <v>4903.41</v>
          </cell>
          <cell r="AA644">
            <v>0</v>
          </cell>
        </row>
        <row r="645">
          <cell r="A645" t="str">
            <v>Réel</v>
          </cell>
          <cell r="D645" t="str">
            <v>Raccos clients Externes</v>
          </cell>
          <cell r="H645" t="str">
            <v>Intra DSP</v>
          </cell>
          <cell r="X645">
            <v>0</v>
          </cell>
          <cell r="Z645">
            <v>0</v>
          </cell>
          <cell r="AA645">
            <v>0</v>
          </cell>
        </row>
        <row r="646">
          <cell r="A646" t="str">
            <v>Réel</v>
          </cell>
          <cell r="D646" t="str">
            <v>Couverture</v>
          </cell>
          <cell r="H646" t="str">
            <v>Intra DSP</v>
          </cell>
          <cell r="X646">
            <v>1247.8</v>
          </cell>
          <cell r="Z646">
            <v>1247.8</v>
          </cell>
          <cell r="AA646">
            <v>0</v>
          </cell>
        </row>
        <row r="647">
          <cell r="A647" t="str">
            <v>Réel</v>
          </cell>
          <cell r="D647" t="str">
            <v>Couverture</v>
          </cell>
          <cell r="H647" t="str">
            <v>Intra DSP</v>
          </cell>
          <cell r="X647">
            <v>2955.67</v>
          </cell>
          <cell r="Z647">
            <v>2955.67</v>
          </cell>
          <cell r="AA647">
            <v>0</v>
          </cell>
        </row>
        <row r="648">
          <cell r="A648" t="str">
            <v>Réel</v>
          </cell>
          <cell r="D648" t="str">
            <v>Raccos clients Externes</v>
          </cell>
          <cell r="H648" t="str">
            <v>Intra DSP</v>
          </cell>
          <cell r="X648">
            <v>0</v>
          </cell>
          <cell r="Z648">
            <v>0</v>
          </cell>
          <cell r="AA648">
            <v>0</v>
          </cell>
        </row>
        <row r="649">
          <cell r="A649" t="str">
            <v>Réel</v>
          </cell>
          <cell r="D649" t="str">
            <v>Couverture</v>
          </cell>
          <cell r="H649" t="str">
            <v>Intra DSP</v>
          </cell>
          <cell r="X649">
            <v>-86572.82</v>
          </cell>
          <cell r="Z649">
            <v>-86572.82</v>
          </cell>
          <cell r="AA649">
            <v>0</v>
          </cell>
        </row>
        <row r="650">
          <cell r="A650" t="str">
            <v>Réel</v>
          </cell>
          <cell r="D650" t="str">
            <v>Couverture</v>
          </cell>
          <cell r="H650" t="str">
            <v>Intra DSP</v>
          </cell>
          <cell r="X650">
            <v>2636.18</v>
          </cell>
          <cell r="Z650">
            <v>2636.18</v>
          </cell>
          <cell r="AA650">
            <v>0</v>
          </cell>
        </row>
        <row r="651">
          <cell r="A651" t="str">
            <v>Réel</v>
          </cell>
          <cell r="D651" t="str">
            <v>Raccos clients Externes</v>
          </cell>
          <cell r="H651" t="str">
            <v>Intra DSP</v>
          </cell>
          <cell r="X651">
            <v>0</v>
          </cell>
          <cell r="Z651">
            <v>0</v>
          </cell>
          <cell r="AA651">
            <v>0</v>
          </cell>
        </row>
        <row r="652">
          <cell r="A652" t="str">
            <v>Réel</v>
          </cell>
          <cell r="D652" t="str">
            <v>QOS</v>
          </cell>
          <cell r="X652">
            <v>2721.8</v>
          </cell>
          <cell r="Z652">
            <v>2721.8</v>
          </cell>
          <cell r="AA652">
            <v>0</v>
          </cell>
        </row>
        <row r="653">
          <cell r="A653" t="str">
            <v>Réel</v>
          </cell>
          <cell r="D653" t="str">
            <v>Couverture</v>
          </cell>
          <cell r="X653">
            <v>0</v>
          </cell>
          <cell r="Z653">
            <v>0</v>
          </cell>
          <cell r="AA653">
            <v>0</v>
          </cell>
        </row>
        <row r="654">
          <cell r="A654" t="str">
            <v>Réel</v>
          </cell>
          <cell r="D654" t="str">
            <v>Raccos clients Externes</v>
          </cell>
          <cell r="X654">
            <v>0</v>
          </cell>
          <cell r="Z654">
            <v>0</v>
          </cell>
          <cell r="AA654">
            <v>0</v>
          </cell>
        </row>
        <row r="655">
          <cell r="A655" t="str">
            <v>Réel</v>
          </cell>
          <cell r="D655" t="str">
            <v>Raccos clients SFR Mobile</v>
          </cell>
          <cell r="X655">
            <v>0</v>
          </cell>
          <cell r="Z655">
            <v>0</v>
          </cell>
          <cell r="AA655">
            <v>0</v>
          </cell>
        </row>
        <row r="656">
          <cell r="A656" t="str">
            <v>Réel</v>
          </cell>
          <cell r="D656" t="str">
            <v>Couverture</v>
          </cell>
          <cell r="H656" t="str">
            <v>Refac mat DSP</v>
          </cell>
          <cell r="X656">
            <v>0</v>
          </cell>
          <cell r="Z656">
            <v>0</v>
          </cell>
          <cell r="AA656">
            <v>0</v>
          </cell>
        </row>
        <row r="657">
          <cell r="A657" t="str">
            <v>Réel</v>
          </cell>
          <cell r="D657" t="str">
            <v>Capacité</v>
          </cell>
          <cell r="H657" t="str">
            <v>Refac mat DSP</v>
          </cell>
          <cell r="X657">
            <v>-356970.72</v>
          </cell>
          <cell r="Z657">
            <v>-356970.72</v>
          </cell>
          <cell r="AA657">
            <v>0</v>
          </cell>
        </row>
        <row r="658">
          <cell r="A658" t="str">
            <v>Réel</v>
          </cell>
          <cell r="D658" t="str">
            <v>Capacité</v>
          </cell>
          <cell r="H658" t="str">
            <v>Refac mat DSP</v>
          </cell>
          <cell r="X658">
            <v>1409.9</v>
          </cell>
          <cell r="Z658">
            <v>1409.9</v>
          </cell>
          <cell r="AA658">
            <v>0</v>
          </cell>
        </row>
        <row r="659">
          <cell r="A659" t="str">
            <v>Réel</v>
          </cell>
          <cell r="D659" t="str">
            <v>Capacité</v>
          </cell>
          <cell r="H659" t="str">
            <v>Refac mat DSP</v>
          </cell>
          <cell r="X659">
            <v>-8423.7800000000007</v>
          </cell>
          <cell r="Z659">
            <v>-8423.7800000000007</v>
          </cell>
          <cell r="AA659">
            <v>0</v>
          </cell>
        </row>
        <row r="660">
          <cell r="A660" t="str">
            <v>Réel</v>
          </cell>
          <cell r="D660" t="str">
            <v>Couverture</v>
          </cell>
          <cell r="H660" t="str">
            <v>Refac mat DSP</v>
          </cell>
          <cell r="X660">
            <v>-424.46</v>
          </cell>
          <cell r="Z660">
            <v>-424.46</v>
          </cell>
          <cell r="AA660">
            <v>0</v>
          </cell>
        </row>
        <row r="661">
          <cell r="A661" t="str">
            <v>Réel</v>
          </cell>
          <cell r="D661" t="str">
            <v>Couverture</v>
          </cell>
          <cell r="H661" t="str">
            <v>Refac mat DSP</v>
          </cell>
          <cell r="X661">
            <v>-2016.91</v>
          </cell>
          <cell r="Z661">
            <v>-2016.91</v>
          </cell>
          <cell r="AA661">
            <v>0</v>
          </cell>
        </row>
        <row r="662">
          <cell r="A662" t="str">
            <v>Réel</v>
          </cell>
          <cell r="D662" t="str">
            <v>Couverture</v>
          </cell>
          <cell r="H662" t="str">
            <v>SFR IG</v>
          </cell>
          <cell r="X662">
            <v>40000</v>
          </cell>
          <cell r="Z662">
            <v>40000</v>
          </cell>
          <cell r="AA662">
            <v>0</v>
          </cell>
        </row>
        <row r="663">
          <cell r="A663" t="str">
            <v>Réel</v>
          </cell>
          <cell r="D663" t="str">
            <v>Couverture</v>
          </cell>
          <cell r="H663" t="str">
            <v>Refac mat DSP</v>
          </cell>
          <cell r="X663">
            <v>-7941.17</v>
          </cell>
          <cell r="Z663">
            <v>-7941.17</v>
          </cell>
          <cell r="AA663">
            <v>0</v>
          </cell>
        </row>
        <row r="664">
          <cell r="A664" t="str">
            <v>Réel</v>
          </cell>
          <cell r="D664" t="str">
            <v>Capacité</v>
          </cell>
          <cell r="H664" t="str">
            <v>Refac mat DSP</v>
          </cell>
          <cell r="X664">
            <v>-1863.6</v>
          </cell>
          <cell r="Z664">
            <v>-1863.6</v>
          </cell>
          <cell r="AA664">
            <v>0</v>
          </cell>
        </row>
        <row r="665">
          <cell r="A665" t="str">
            <v>Réel</v>
          </cell>
          <cell r="D665" t="str">
            <v>Couverture</v>
          </cell>
          <cell r="H665" t="str">
            <v>Refac mat DSP</v>
          </cell>
          <cell r="X665">
            <v>0</v>
          </cell>
          <cell r="Z665">
            <v>0</v>
          </cell>
          <cell r="AA665">
            <v>0</v>
          </cell>
        </row>
        <row r="666">
          <cell r="A666" t="str">
            <v>Réel</v>
          </cell>
          <cell r="D666" t="str">
            <v>Couverture</v>
          </cell>
          <cell r="H666" t="str">
            <v>Refac mat DSP</v>
          </cell>
          <cell r="X666">
            <v>-1543.5</v>
          </cell>
          <cell r="Z666">
            <v>-1543.5</v>
          </cell>
          <cell r="AA666">
            <v>0</v>
          </cell>
        </row>
        <row r="667">
          <cell r="A667" t="str">
            <v>Réel</v>
          </cell>
          <cell r="D667" t="str">
            <v>Couverture</v>
          </cell>
          <cell r="H667" t="str">
            <v>Refac mat DSP</v>
          </cell>
          <cell r="X667">
            <v>-138411.74</v>
          </cell>
          <cell r="Z667">
            <v>-138411.74</v>
          </cell>
          <cell r="AA667">
            <v>0</v>
          </cell>
        </row>
        <row r="668">
          <cell r="A668" t="str">
            <v>Réel</v>
          </cell>
          <cell r="D668" t="str">
            <v>Capacité</v>
          </cell>
          <cell r="H668" t="str">
            <v>Refac mat DSP</v>
          </cell>
          <cell r="X668">
            <v>415</v>
          </cell>
          <cell r="Z668">
            <v>415</v>
          </cell>
          <cell r="AA668">
            <v>0</v>
          </cell>
        </row>
        <row r="669">
          <cell r="A669" t="str">
            <v>Réel</v>
          </cell>
          <cell r="D669" t="str">
            <v>Capacité</v>
          </cell>
          <cell r="H669" t="str">
            <v>Refac mat DSP</v>
          </cell>
          <cell r="X669">
            <v>1485.89</v>
          </cell>
          <cell r="Z669">
            <v>1485.89</v>
          </cell>
          <cell r="AA669">
            <v>0</v>
          </cell>
        </row>
        <row r="670">
          <cell r="A670" t="str">
            <v>Réel</v>
          </cell>
          <cell r="D670" t="str">
            <v>Couverture</v>
          </cell>
          <cell r="H670" t="str">
            <v>Refac mat DSP</v>
          </cell>
          <cell r="X670">
            <v>0</v>
          </cell>
          <cell r="Z670">
            <v>0</v>
          </cell>
          <cell r="AA670">
            <v>0</v>
          </cell>
        </row>
        <row r="671">
          <cell r="A671" t="str">
            <v>Réel</v>
          </cell>
          <cell r="D671" t="str">
            <v>Capacité</v>
          </cell>
          <cell r="H671" t="str">
            <v>Refac mat DSP</v>
          </cell>
          <cell r="X671">
            <v>-105918.02</v>
          </cell>
          <cell r="Z671">
            <v>-105918.02</v>
          </cell>
          <cell r="AA671">
            <v>0</v>
          </cell>
        </row>
        <row r="672">
          <cell r="A672" t="str">
            <v>Réel</v>
          </cell>
          <cell r="D672" t="str">
            <v>Couverture</v>
          </cell>
          <cell r="H672" t="str">
            <v>Refac mat DSP</v>
          </cell>
          <cell r="X672">
            <v>0</v>
          </cell>
          <cell r="Z672">
            <v>0</v>
          </cell>
          <cell r="AA672">
            <v>0</v>
          </cell>
        </row>
        <row r="673">
          <cell r="A673" t="str">
            <v>Réel</v>
          </cell>
          <cell r="D673" t="str">
            <v>Couverture</v>
          </cell>
          <cell r="H673" t="str">
            <v>SFR IG</v>
          </cell>
          <cell r="X673">
            <v>0</v>
          </cell>
          <cell r="Z673">
            <v>0</v>
          </cell>
          <cell r="AA673">
            <v>0</v>
          </cell>
        </row>
        <row r="674">
          <cell r="A674" t="str">
            <v>Réel</v>
          </cell>
          <cell r="D674" t="str">
            <v>Capacité</v>
          </cell>
          <cell r="H674" t="str">
            <v>Refac mat DSP</v>
          </cell>
          <cell r="X674">
            <v>-18799.830000000002</v>
          </cell>
          <cell r="Z674">
            <v>-18799.830000000002</v>
          </cell>
          <cell r="AA674">
            <v>0</v>
          </cell>
        </row>
        <row r="675">
          <cell r="A675" t="str">
            <v>Réel</v>
          </cell>
          <cell r="D675" t="str">
            <v>Couverture</v>
          </cell>
          <cell r="H675" t="str">
            <v>Refac mat DSP</v>
          </cell>
          <cell r="X675">
            <v>0</v>
          </cell>
          <cell r="Z675">
            <v>0</v>
          </cell>
          <cell r="AA675">
            <v>0</v>
          </cell>
        </row>
        <row r="676">
          <cell r="A676" t="str">
            <v>Réel</v>
          </cell>
          <cell r="D676" t="str">
            <v>Capacité</v>
          </cell>
          <cell r="H676" t="str">
            <v>Refac mat DSP</v>
          </cell>
          <cell r="X676">
            <v>-13570.49</v>
          </cell>
          <cell r="Z676">
            <v>-13570.49</v>
          </cell>
          <cell r="AA676">
            <v>0</v>
          </cell>
        </row>
        <row r="677">
          <cell r="A677" t="str">
            <v>Réel</v>
          </cell>
          <cell r="D677" t="str">
            <v>Capacité</v>
          </cell>
          <cell r="H677" t="str">
            <v>Refac mat DSP</v>
          </cell>
          <cell r="X677">
            <v>-30655.8</v>
          </cell>
          <cell r="Z677">
            <v>-30655.8</v>
          </cell>
          <cell r="AA677">
            <v>0</v>
          </cell>
        </row>
        <row r="678">
          <cell r="A678" t="str">
            <v>Réel</v>
          </cell>
          <cell r="D678" t="str">
            <v>Capacité</v>
          </cell>
          <cell r="H678" t="str">
            <v>Refac mat DSP</v>
          </cell>
          <cell r="X678">
            <v>0</v>
          </cell>
          <cell r="Z678">
            <v>0</v>
          </cell>
          <cell r="AA678">
            <v>0</v>
          </cell>
        </row>
        <row r="679">
          <cell r="A679" t="str">
            <v>Réel</v>
          </cell>
          <cell r="D679" t="str">
            <v>Capacité</v>
          </cell>
          <cell r="H679" t="str">
            <v>Refac mat DSP</v>
          </cell>
          <cell r="X679">
            <v>-27390.799999999999</v>
          </cell>
          <cell r="Z679">
            <v>-27390.799999999999</v>
          </cell>
          <cell r="AA679">
            <v>0</v>
          </cell>
        </row>
        <row r="680">
          <cell r="A680" t="str">
            <v>Réel</v>
          </cell>
          <cell r="D680" t="str">
            <v>Capacité</v>
          </cell>
          <cell r="H680" t="str">
            <v>Refac mat DSP</v>
          </cell>
          <cell r="X680">
            <v>-49131.02</v>
          </cell>
          <cell r="Z680">
            <v>-49131.02</v>
          </cell>
          <cell r="AA680">
            <v>0</v>
          </cell>
        </row>
        <row r="681">
          <cell r="A681" t="str">
            <v>Réel</v>
          </cell>
          <cell r="D681" t="str">
            <v>Capacité</v>
          </cell>
          <cell r="H681" t="str">
            <v>Refac mat DSP</v>
          </cell>
          <cell r="X681">
            <v>-48956.12</v>
          </cell>
          <cell r="Z681">
            <v>-48956.12</v>
          </cell>
          <cell r="AA681">
            <v>0</v>
          </cell>
        </row>
        <row r="682">
          <cell r="A682" t="str">
            <v>Réel</v>
          </cell>
          <cell r="D682" t="str">
            <v>Capacité</v>
          </cell>
          <cell r="H682" t="str">
            <v>Refac mat DSP</v>
          </cell>
          <cell r="X682">
            <v>0</v>
          </cell>
          <cell r="Z682">
            <v>0</v>
          </cell>
          <cell r="AA682">
            <v>0</v>
          </cell>
        </row>
        <row r="683">
          <cell r="A683" t="str">
            <v>Réel</v>
          </cell>
          <cell r="D683" t="str">
            <v>Capacité</v>
          </cell>
          <cell r="H683" t="str">
            <v>Refac mat DSP</v>
          </cell>
          <cell r="X683">
            <v>0</v>
          </cell>
          <cell r="Z683">
            <v>0</v>
          </cell>
          <cell r="AA683">
            <v>0</v>
          </cell>
        </row>
        <row r="684">
          <cell r="A684" t="str">
            <v>Réel</v>
          </cell>
          <cell r="D684" t="str">
            <v>Couverture</v>
          </cell>
          <cell r="H684" t="str">
            <v>Refac mat DSP</v>
          </cell>
          <cell r="X684">
            <v>0</v>
          </cell>
          <cell r="Z684">
            <v>0</v>
          </cell>
          <cell r="AA684">
            <v>0</v>
          </cell>
        </row>
        <row r="685">
          <cell r="A685" t="str">
            <v>Réel</v>
          </cell>
          <cell r="D685" t="str">
            <v>Capacité</v>
          </cell>
          <cell r="H685" t="str">
            <v>Refac mat DSP</v>
          </cell>
          <cell r="X685">
            <v>-1638</v>
          </cell>
          <cell r="Z685">
            <v>-1638</v>
          </cell>
          <cell r="AA685">
            <v>0</v>
          </cell>
        </row>
        <row r="686">
          <cell r="A686" t="str">
            <v>Réel</v>
          </cell>
          <cell r="D686" t="str">
            <v>Capacité</v>
          </cell>
          <cell r="H686" t="str">
            <v>Refac mat DSP</v>
          </cell>
          <cell r="X686">
            <v>-525</v>
          </cell>
          <cell r="Z686">
            <v>-525</v>
          </cell>
          <cell r="AA686">
            <v>0</v>
          </cell>
        </row>
        <row r="687">
          <cell r="A687" t="str">
            <v>Réel</v>
          </cell>
          <cell r="D687" t="str">
            <v>Capacité</v>
          </cell>
          <cell r="H687" t="str">
            <v>Refac mat DSP</v>
          </cell>
          <cell r="X687">
            <v>-894.6</v>
          </cell>
          <cell r="Z687">
            <v>-894.6</v>
          </cell>
          <cell r="AA687">
            <v>0</v>
          </cell>
        </row>
        <row r="688">
          <cell r="A688" t="str">
            <v>Réel</v>
          </cell>
          <cell r="D688" t="str">
            <v>Couverture</v>
          </cell>
          <cell r="H688" t="str">
            <v>Refac mat DSP</v>
          </cell>
          <cell r="X688">
            <v>0</v>
          </cell>
          <cell r="Z688">
            <v>0</v>
          </cell>
          <cell r="AA688">
            <v>0</v>
          </cell>
        </row>
        <row r="689">
          <cell r="A689" t="str">
            <v>Réel</v>
          </cell>
          <cell r="D689" t="str">
            <v>Capacité</v>
          </cell>
          <cell r="H689" t="str">
            <v>Refac mat DSP</v>
          </cell>
          <cell r="X689">
            <v>-3597.43</v>
          </cell>
          <cell r="Z689">
            <v>-3597.43</v>
          </cell>
          <cell r="AA689">
            <v>0</v>
          </cell>
        </row>
        <row r="690">
          <cell r="A690" t="str">
            <v>Réel</v>
          </cell>
          <cell r="D690" t="str">
            <v>Capacité</v>
          </cell>
          <cell r="H690" t="str">
            <v>Refac mat DSP</v>
          </cell>
          <cell r="X690">
            <v>-2545.31</v>
          </cell>
          <cell r="Z690">
            <v>-2545.31</v>
          </cell>
          <cell r="AA690">
            <v>0</v>
          </cell>
        </row>
        <row r="691">
          <cell r="A691" t="str">
            <v>Réel</v>
          </cell>
          <cell r="D691" t="str">
            <v>Couverture</v>
          </cell>
          <cell r="H691" t="str">
            <v>Refac mat DSP</v>
          </cell>
          <cell r="X691">
            <v>0</v>
          </cell>
          <cell r="Z691">
            <v>0</v>
          </cell>
          <cell r="AA691">
            <v>0</v>
          </cell>
        </row>
        <row r="692">
          <cell r="A692" t="str">
            <v>Réel</v>
          </cell>
          <cell r="D692" t="str">
            <v>Capacité</v>
          </cell>
          <cell r="H692" t="str">
            <v>Refac mat DSP</v>
          </cell>
          <cell r="X692">
            <v>-56519.45</v>
          </cell>
          <cell r="Z692">
            <v>-56519.45</v>
          </cell>
          <cell r="AA692">
            <v>0</v>
          </cell>
        </row>
        <row r="693">
          <cell r="A693" t="str">
            <v>Réel</v>
          </cell>
          <cell r="D693" t="str">
            <v>Couverture</v>
          </cell>
          <cell r="H693" t="str">
            <v>Refac mat DSP</v>
          </cell>
          <cell r="X693">
            <v>0</v>
          </cell>
          <cell r="Z693">
            <v>0</v>
          </cell>
          <cell r="AA693">
            <v>0</v>
          </cell>
        </row>
        <row r="694">
          <cell r="A694" t="str">
            <v>Réel</v>
          </cell>
          <cell r="D694" t="str">
            <v>Capacité</v>
          </cell>
          <cell r="H694" t="str">
            <v>Refac mat DSP</v>
          </cell>
          <cell r="X694">
            <v>-177429.06</v>
          </cell>
          <cell r="Z694">
            <v>-177429.06</v>
          </cell>
          <cell r="AA694">
            <v>0</v>
          </cell>
        </row>
        <row r="695">
          <cell r="A695" t="str">
            <v>Réel</v>
          </cell>
          <cell r="D695" t="str">
            <v>Capacité</v>
          </cell>
          <cell r="H695" t="str">
            <v>Refac mat DSP</v>
          </cell>
          <cell r="X695">
            <v>-5984.88</v>
          </cell>
          <cell r="Z695">
            <v>-5984.88</v>
          </cell>
          <cell r="AA695">
            <v>0</v>
          </cell>
        </row>
        <row r="696">
          <cell r="A696" t="str">
            <v>Réel</v>
          </cell>
          <cell r="D696" t="str">
            <v>Capacité</v>
          </cell>
          <cell r="H696" t="str">
            <v>Refac mat DSP</v>
          </cell>
          <cell r="X696">
            <v>-262.5</v>
          </cell>
          <cell r="Z696">
            <v>-262.5</v>
          </cell>
          <cell r="AA696">
            <v>0</v>
          </cell>
        </row>
        <row r="697">
          <cell r="A697" t="str">
            <v>Réel</v>
          </cell>
          <cell r="D697" t="str">
            <v>Capacité</v>
          </cell>
          <cell r="H697" t="str">
            <v>Refac mat DSP</v>
          </cell>
          <cell r="X697">
            <v>-13983.4</v>
          </cell>
          <cell r="Z697">
            <v>-13983.4</v>
          </cell>
          <cell r="AA697">
            <v>0</v>
          </cell>
        </row>
        <row r="698">
          <cell r="A698" t="str">
            <v>Réel</v>
          </cell>
          <cell r="D698" t="str">
            <v>Capacité</v>
          </cell>
          <cell r="H698" t="str">
            <v>Refac mat DSP</v>
          </cell>
          <cell r="X698">
            <v>0</v>
          </cell>
          <cell r="Z698">
            <v>0</v>
          </cell>
          <cell r="AA698">
            <v>0</v>
          </cell>
        </row>
        <row r="699">
          <cell r="A699" t="str">
            <v>Réel</v>
          </cell>
          <cell r="D699" t="str">
            <v>Raccos clients Externes</v>
          </cell>
          <cell r="H699" t="str">
            <v>SFR IG</v>
          </cell>
          <cell r="X699">
            <v>1900</v>
          </cell>
          <cell r="Z699">
            <v>1900</v>
          </cell>
          <cell r="AA699">
            <v>0</v>
          </cell>
        </row>
        <row r="700">
          <cell r="A700" t="str">
            <v>Réel</v>
          </cell>
          <cell r="D700" t="str">
            <v>Capacité</v>
          </cell>
          <cell r="H700" t="str">
            <v>Refac mat DSP</v>
          </cell>
          <cell r="X700">
            <v>1555.85</v>
          </cell>
          <cell r="Z700">
            <v>1555.85</v>
          </cell>
          <cell r="AA700">
            <v>0</v>
          </cell>
        </row>
        <row r="701">
          <cell r="A701" t="str">
            <v>Réel</v>
          </cell>
          <cell r="D701" t="str">
            <v>Capacité</v>
          </cell>
          <cell r="H701" t="str">
            <v>Refac mat DSP</v>
          </cell>
          <cell r="X701">
            <v>-23082.02</v>
          </cell>
          <cell r="Z701">
            <v>-23082.02</v>
          </cell>
          <cell r="AA701">
            <v>0</v>
          </cell>
        </row>
        <row r="702">
          <cell r="A702" t="str">
            <v>Réel</v>
          </cell>
          <cell r="D702" t="str">
            <v>Capacité</v>
          </cell>
          <cell r="H702" t="str">
            <v>Refac mat DSP</v>
          </cell>
          <cell r="X702">
            <v>-843.89</v>
          </cell>
          <cell r="Z702">
            <v>-843.89</v>
          </cell>
          <cell r="AA702">
            <v>0</v>
          </cell>
        </row>
        <row r="703">
          <cell r="A703" t="str">
            <v>Réel</v>
          </cell>
          <cell r="D703" t="str">
            <v>Capacité</v>
          </cell>
          <cell r="H703" t="str">
            <v>Refac mat DSP</v>
          </cell>
          <cell r="X703">
            <v>-36397.61</v>
          </cell>
          <cell r="Z703">
            <v>-36397.61</v>
          </cell>
          <cell r="AA703">
            <v>0</v>
          </cell>
        </row>
        <row r="704">
          <cell r="A704" t="str">
            <v>Réel</v>
          </cell>
          <cell r="D704" t="str">
            <v>Capacité</v>
          </cell>
          <cell r="H704" t="str">
            <v>Refac mat DSP</v>
          </cell>
          <cell r="X704">
            <v>0</v>
          </cell>
          <cell r="Z704">
            <v>0</v>
          </cell>
          <cell r="AA704">
            <v>0</v>
          </cell>
        </row>
        <row r="705">
          <cell r="A705" t="str">
            <v>Réel</v>
          </cell>
          <cell r="D705" t="str">
            <v>Couverture</v>
          </cell>
          <cell r="H705" t="str">
            <v>Refac mat DSP</v>
          </cell>
          <cell r="X705">
            <v>0</v>
          </cell>
          <cell r="Z705">
            <v>0</v>
          </cell>
          <cell r="AA705">
            <v>0</v>
          </cell>
        </row>
        <row r="706">
          <cell r="A706" t="str">
            <v>Réel</v>
          </cell>
          <cell r="D706" t="str">
            <v>Capacité</v>
          </cell>
          <cell r="H706" t="str">
            <v>Refac mat DSP</v>
          </cell>
          <cell r="X706">
            <v>88679.22</v>
          </cell>
          <cell r="Z706">
            <v>88679.22</v>
          </cell>
          <cell r="AA706">
            <v>0</v>
          </cell>
        </row>
        <row r="707">
          <cell r="A707" t="str">
            <v>Réel</v>
          </cell>
          <cell r="D707" t="str">
            <v>Couverture</v>
          </cell>
          <cell r="H707" t="str">
            <v>Refac mat DSP</v>
          </cell>
          <cell r="X707">
            <v>0</v>
          </cell>
          <cell r="Z707">
            <v>0</v>
          </cell>
          <cell r="AA707">
            <v>0</v>
          </cell>
        </row>
        <row r="708">
          <cell r="A708" t="str">
            <v>Réel</v>
          </cell>
          <cell r="D708" t="str">
            <v>Capacité</v>
          </cell>
          <cell r="H708" t="str">
            <v>Refac mat DSP</v>
          </cell>
          <cell r="X708">
            <v>-27925.51</v>
          </cell>
          <cell r="Z708">
            <v>-27925.51</v>
          </cell>
          <cell r="AA708">
            <v>0</v>
          </cell>
        </row>
        <row r="709">
          <cell r="A709" t="str">
            <v>Réel</v>
          </cell>
          <cell r="D709" t="str">
            <v>Capacité</v>
          </cell>
          <cell r="H709" t="str">
            <v>Refac mat DSP</v>
          </cell>
          <cell r="X709">
            <v>-1292.81</v>
          </cell>
          <cell r="Z709">
            <v>-1292.81</v>
          </cell>
          <cell r="AA709">
            <v>0</v>
          </cell>
        </row>
        <row r="710">
          <cell r="A710" t="str">
            <v>Réel</v>
          </cell>
          <cell r="D710" t="str">
            <v>Capacité</v>
          </cell>
          <cell r="H710" t="str">
            <v>Refac mat DSP</v>
          </cell>
          <cell r="X710">
            <v>0</v>
          </cell>
          <cell r="Z710">
            <v>0</v>
          </cell>
          <cell r="AA710">
            <v>0</v>
          </cell>
        </row>
        <row r="711">
          <cell r="A711" t="str">
            <v>Réel</v>
          </cell>
          <cell r="D711" t="str">
            <v>Capacité</v>
          </cell>
          <cell r="H711" t="str">
            <v>Refac mat DSP</v>
          </cell>
          <cell r="X711">
            <v>-10584</v>
          </cell>
          <cell r="Z711">
            <v>-10584</v>
          </cell>
          <cell r="AA711">
            <v>0</v>
          </cell>
        </row>
        <row r="712">
          <cell r="A712" t="str">
            <v>Réel</v>
          </cell>
          <cell r="D712" t="str">
            <v>Capacité</v>
          </cell>
          <cell r="H712" t="str">
            <v>Refac mat DSP</v>
          </cell>
          <cell r="X712">
            <v>-27834.11</v>
          </cell>
          <cell r="Z712">
            <v>-27834.11</v>
          </cell>
          <cell r="AA712">
            <v>0</v>
          </cell>
        </row>
        <row r="713">
          <cell r="A713" t="str">
            <v>Réel</v>
          </cell>
          <cell r="D713" t="str">
            <v>Couverture</v>
          </cell>
          <cell r="H713" t="str">
            <v>Refac mat DSP</v>
          </cell>
          <cell r="X713">
            <v>-510.3</v>
          </cell>
          <cell r="Z713">
            <v>-510.3</v>
          </cell>
          <cell r="AA713">
            <v>0</v>
          </cell>
        </row>
        <row r="714">
          <cell r="A714" t="str">
            <v>Réel</v>
          </cell>
          <cell r="D714" t="str">
            <v>Couverture</v>
          </cell>
          <cell r="H714" t="str">
            <v>Refac mat DSP</v>
          </cell>
          <cell r="X714">
            <v>0</v>
          </cell>
          <cell r="Z714">
            <v>0</v>
          </cell>
          <cell r="AA714">
            <v>0</v>
          </cell>
        </row>
        <row r="715">
          <cell r="A715" t="str">
            <v>Réel</v>
          </cell>
          <cell r="D715" t="str">
            <v>Couverture</v>
          </cell>
          <cell r="H715" t="str">
            <v>Refac mat DSP</v>
          </cell>
          <cell r="X715">
            <v>-95582.3</v>
          </cell>
          <cell r="Z715">
            <v>-95582.3</v>
          </cell>
          <cell r="AA715">
            <v>0</v>
          </cell>
        </row>
        <row r="716">
          <cell r="A716" t="str">
            <v>Réel</v>
          </cell>
          <cell r="D716" t="str">
            <v>Couverture</v>
          </cell>
          <cell r="H716" t="str">
            <v>Refac mat DSP</v>
          </cell>
          <cell r="X716">
            <v>-53889.2</v>
          </cell>
          <cell r="Z716">
            <v>-53889.2</v>
          </cell>
          <cell r="AA716">
            <v>0</v>
          </cell>
        </row>
        <row r="717">
          <cell r="A717" t="str">
            <v>Réel</v>
          </cell>
          <cell r="D717" t="str">
            <v>Capacité</v>
          </cell>
          <cell r="H717" t="str">
            <v>Refac mat DSP</v>
          </cell>
          <cell r="X717">
            <v>1653.69</v>
          </cell>
          <cell r="Z717">
            <v>1653.69</v>
          </cell>
          <cell r="AA717">
            <v>0</v>
          </cell>
        </row>
        <row r="718">
          <cell r="A718" t="str">
            <v>Réel</v>
          </cell>
          <cell r="D718" t="str">
            <v>Couverture</v>
          </cell>
          <cell r="X718">
            <v>0</v>
          </cell>
          <cell r="Z718">
            <v>0</v>
          </cell>
          <cell r="AA718">
            <v>0</v>
          </cell>
        </row>
        <row r="719">
          <cell r="A719" t="str">
            <v>Réel</v>
          </cell>
          <cell r="D719" t="str">
            <v>Couverture</v>
          </cell>
          <cell r="X719">
            <v>0</v>
          </cell>
          <cell r="Z719">
            <v>0</v>
          </cell>
          <cell r="AA719">
            <v>0</v>
          </cell>
        </row>
        <row r="720">
          <cell r="A720" t="str">
            <v>Réel</v>
          </cell>
          <cell r="D720" t="str">
            <v>Raccos clients Externes</v>
          </cell>
          <cell r="X720">
            <v>0</v>
          </cell>
          <cell r="Z720">
            <v>0</v>
          </cell>
          <cell r="AA720">
            <v>0</v>
          </cell>
        </row>
        <row r="721">
          <cell r="A721" t="str">
            <v>Réel</v>
          </cell>
          <cell r="D721" t="str">
            <v>Couverture</v>
          </cell>
          <cell r="X721">
            <v>0</v>
          </cell>
          <cell r="Z721">
            <v>0</v>
          </cell>
          <cell r="AA721">
            <v>0</v>
          </cell>
        </row>
        <row r="722">
          <cell r="A722" t="str">
            <v>Réel</v>
          </cell>
          <cell r="D722" t="str">
            <v>Couverture</v>
          </cell>
          <cell r="X722">
            <v>-33587.599999999999</v>
          </cell>
          <cell r="Z722">
            <v>-33587.599999999999</v>
          </cell>
          <cell r="AA722">
            <v>0</v>
          </cell>
        </row>
        <row r="723">
          <cell r="A723" t="str">
            <v>Réel</v>
          </cell>
          <cell r="D723" t="str">
            <v>Couverture</v>
          </cell>
          <cell r="X723">
            <v>-111398.77</v>
          </cell>
          <cell r="Z723">
            <v>-111398.77</v>
          </cell>
          <cell r="AA723">
            <v>0</v>
          </cell>
        </row>
        <row r="724">
          <cell r="A724" t="str">
            <v>Réel</v>
          </cell>
          <cell r="D724" t="str">
            <v>Couverture</v>
          </cell>
          <cell r="X724">
            <v>0</v>
          </cell>
          <cell r="Z724">
            <v>0</v>
          </cell>
          <cell r="AA724">
            <v>0</v>
          </cell>
        </row>
        <row r="725">
          <cell r="A725" t="str">
            <v>Réel</v>
          </cell>
          <cell r="D725" t="str">
            <v>Raccos clients Externes</v>
          </cell>
          <cell r="X725">
            <v>0</v>
          </cell>
          <cell r="Z725">
            <v>0</v>
          </cell>
          <cell r="AA725">
            <v>0</v>
          </cell>
        </row>
        <row r="726">
          <cell r="A726" t="str">
            <v>Réel</v>
          </cell>
          <cell r="D726" t="str">
            <v>Raccos clients Externes</v>
          </cell>
          <cell r="X726">
            <v>-101790</v>
          </cell>
          <cell r="Z726">
            <v>-101790</v>
          </cell>
          <cell r="AA726">
            <v>0</v>
          </cell>
        </row>
        <row r="727">
          <cell r="A727" t="str">
            <v>Réel</v>
          </cell>
          <cell r="D727" t="str">
            <v>Couverture</v>
          </cell>
          <cell r="X727">
            <v>-600000</v>
          </cell>
          <cell r="Z727">
            <v>-600000</v>
          </cell>
          <cell r="AA727">
            <v>0</v>
          </cell>
        </row>
        <row r="728">
          <cell r="A728" t="str">
            <v>Réel</v>
          </cell>
          <cell r="D728" t="str">
            <v>Couverture</v>
          </cell>
          <cell r="X728">
            <v>44677.25</v>
          </cell>
          <cell r="Z728">
            <v>44677.25</v>
          </cell>
          <cell r="AA728">
            <v>0</v>
          </cell>
        </row>
        <row r="729">
          <cell r="A729" t="str">
            <v>Réel</v>
          </cell>
          <cell r="D729" t="str">
            <v>Couverture</v>
          </cell>
          <cell r="X729">
            <v>4794.16</v>
          </cell>
          <cell r="Z729">
            <v>4794.16</v>
          </cell>
          <cell r="AA729">
            <v>0</v>
          </cell>
        </row>
        <row r="730">
          <cell r="A730" t="str">
            <v>Réel</v>
          </cell>
          <cell r="D730" t="str">
            <v>Raccos clients SFR Business Team</v>
          </cell>
          <cell r="X730">
            <v>-75083.12</v>
          </cell>
          <cell r="Z730">
            <v>-75083.12</v>
          </cell>
          <cell r="AA730">
            <v>0</v>
          </cell>
        </row>
        <row r="731">
          <cell r="A731" t="str">
            <v>Réel</v>
          </cell>
          <cell r="D731" t="str">
            <v>Raccos clients SFR Business Team</v>
          </cell>
          <cell r="X731">
            <v>0</v>
          </cell>
          <cell r="Z731">
            <v>0</v>
          </cell>
          <cell r="AA731">
            <v>0</v>
          </cell>
        </row>
        <row r="732">
          <cell r="A732" t="str">
            <v>Réel</v>
          </cell>
          <cell r="D732" t="str">
            <v>Raccos clients Externes</v>
          </cell>
          <cell r="X732">
            <v>103609.9</v>
          </cell>
          <cell r="Z732">
            <v>103609.9</v>
          </cell>
          <cell r="AA732">
            <v>0</v>
          </cell>
        </row>
        <row r="733">
          <cell r="A733" t="str">
            <v>Réel</v>
          </cell>
          <cell r="D733" t="str">
            <v>Couverture</v>
          </cell>
          <cell r="X733">
            <v>0</v>
          </cell>
          <cell r="Z733">
            <v>0</v>
          </cell>
          <cell r="AA733">
            <v>0</v>
          </cell>
        </row>
        <row r="734">
          <cell r="A734" t="str">
            <v>Réel</v>
          </cell>
          <cell r="D734" t="str">
            <v>Couverture</v>
          </cell>
          <cell r="X734">
            <v>0</v>
          </cell>
          <cell r="Z734">
            <v>0</v>
          </cell>
          <cell r="AA734">
            <v>0</v>
          </cell>
        </row>
        <row r="735">
          <cell r="A735" t="str">
            <v>Réel</v>
          </cell>
          <cell r="D735" t="str">
            <v>Couverture</v>
          </cell>
          <cell r="X735">
            <v>0</v>
          </cell>
          <cell r="Z735">
            <v>0</v>
          </cell>
          <cell r="AA735">
            <v>0</v>
          </cell>
        </row>
        <row r="736">
          <cell r="A736" t="str">
            <v>Réel</v>
          </cell>
          <cell r="D736" t="str">
            <v>Couverture</v>
          </cell>
          <cell r="X736">
            <v>0</v>
          </cell>
          <cell r="Z736">
            <v>0</v>
          </cell>
          <cell r="AA736">
            <v>0</v>
          </cell>
        </row>
        <row r="737">
          <cell r="A737" t="str">
            <v>Réel</v>
          </cell>
          <cell r="D737" t="str">
            <v>Couverture</v>
          </cell>
          <cell r="X737">
            <v>0</v>
          </cell>
          <cell r="Z737">
            <v>0</v>
          </cell>
          <cell r="AA737">
            <v>0</v>
          </cell>
        </row>
        <row r="738">
          <cell r="A738" t="str">
            <v>Réel</v>
          </cell>
          <cell r="D738" t="str">
            <v>Couverture</v>
          </cell>
          <cell r="X738">
            <v>0</v>
          </cell>
          <cell r="Z738">
            <v>0</v>
          </cell>
          <cell r="AA738">
            <v>0</v>
          </cell>
        </row>
        <row r="739">
          <cell r="A739" t="str">
            <v>Réel</v>
          </cell>
          <cell r="D739" t="str">
            <v>Couverture</v>
          </cell>
          <cell r="X739">
            <v>0</v>
          </cell>
          <cell r="Z739">
            <v>0</v>
          </cell>
          <cell r="AA739">
            <v>0</v>
          </cell>
        </row>
        <row r="740">
          <cell r="A740" t="str">
            <v>Réel</v>
          </cell>
          <cell r="D740" t="str">
            <v>Couverture</v>
          </cell>
          <cell r="X740">
            <v>0</v>
          </cell>
          <cell r="Z740">
            <v>0</v>
          </cell>
          <cell r="AA740">
            <v>0</v>
          </cell>
        </row>
        <row r="741">
          <cell r="A741" t="str">
            <v>Réel</v>
          </cell>
          <cell r="D741" t="str">
            <v>Couverture</v>
          </cell>
          <cell r="X741">
            <v>-340000</v>
          </cell>
          <cell r="Z741">
            <v>-340000</v>
          </cell>
          <cell r="AA741">
            <v>0</v>
          </cell>
        </row>
        <row r="742">
          <cell r="A742" t="str">
            <v>Réel</v>
          </cell>
          <cell r="D742" t="str">
            <v>Couverture</v>
          </cell>
          <cell r="X742">
            <v>340000</v>
          </cell>
          <cell r="Z742">
            <v>340000</v>
          </cell>
          <cell r="AA742">
            <v>0</v>
          </cell>
        </row>
        <row r="743">
          <cell r="A743" t="str">
            <v>Réel</v>
          </cell>
          <cell r="D743" t="str">
            <v>Couverture</v>
          </cell>
          <cell r="X743">
            <v>-221562.47</v>
          </cell>
          <cell r="Z743">
            <v>-221562.47</v>
          </cell>
          <cell r="AA743">
            <v>0</v>
          </cell>
        </row>
        <row r="744">
          <cell r="A744" t="str">
            <v>Réel</v>
          </cell>
          <cell r="D744" t="str">
            <v>Couverture</v>
          </cell>
          <cell r="X744">
            <v>221562.47</v>
          </cell>
          <cell r="Z744">
            <v>221562.47</v>
          </cell>
          <cell r="AA744">
            <v>0</v>
          </cell>
        </row>
        <row r="745">
          <cell r="A745" t="str">
            <v>Réel</v>
          </cell>
          <cell r="D745" t="str">
            <v>Couverture</v>
          </cell>
          <cell r="X745">
            <v>0</v>
          </cell>
          <cell r="Z745">
            <v>0</v>
          </cell>
          <cell r="AA745">
            <v>0</v>
          </cell>
        </row>
        <row r="746">
          <cell r="A746" t="str">
            <v>Réel</v>
          </cell>
          <cell r="D746" t="str">
            <v>Couverture</v>
          </cell>
          <cell r="X746">
            <v>0</v>
          </cell>
          <cell r="Z746">
            <v>0</v>
          </cell>
          <cell r="AA746">
            <v>0</v>
          </cell>
        </row>
        <row r="747">
          <cell r="A747" t="str">
            <v>Réel</v>
          </cell>
          <cell r="D747" t="str">
            <v>Couverture</v>
          </cell>
          <cell r="X747">
            <v>-220070</v>
          </cell>
          <cell r="Z747">
            <v>-220070</v>
          </cell>
          <cell r="AA747">
            <v>0</v>
          </cell>
        </row>
        <row r="748">
          <cell r="A748" t="str">
            <v>Réel</v>
          </cell>
          <cell r="D748" t="str">
            <v>Couverture</v>
          </cell>
          <cell r="X748">
            <v>220070</v>
          </cell>
          <cell r="Z748">
            <v>220070</v>
          </cell>
          <cell r="AA748">
            <v>0</v>
          </cell>
        </row>
        <row r="749">
          <cell r="A749" t="str">
            <v>Réel</v>
          </cell>
          <cell r="D749" t="str">
            <v>Couverture</v>
          </cell>
          <cell r="X749">
            <v>111702.5</v>
          </cell>
          <cell r="Z749">
            <v>111702.5</v>
          </cell>
          <cell r="AA749">
            <v>0</v>
          </cell>
        </row>
        <row r="750">
          <cell r="A750" t="str">
            <v>Réel</v>
          </cell>
          <cell r="D750" t="str">
            <v>THD</v>
          </cell>
          <cell r="X750">
            <v>0</v>
          </cell>
          <cell r="Z750">
            <v>0</v>
          </cell>
          <cell r="AA750">
            <v>0</v>
          </cell>
        </row>
        <row r="751">
          <cell r="A751" t="str">
            <v>Réel</v>
          </cell>
          <cell r="D751" t="str">
            <v>THD</v>
          </cell>
          <cell r="X751">
            <v>0</v>
          </cell>
          <cell r="Z751">
            <v>0</v>
          </cell>
          <cell r="AA751">
            <v>0</v>
          </cell>
        </row>
        <row r="752">
          <cell r="A752" t="str">
            <v>Réel</v>
          </cell>
          <cell r="D752" t="str">
            <v>THD</v>
          </cell>
          <cell r="X752">
            <v>0</v>
          </cell>
          <cell r="Z752">
            <v>0</v>
          </cell>
          <cell r="AA752">
            <v>0</v>
          </cell>
        </row>
        <row r="753">
          <cell r="A753" t="str">
            <v>Réel</v>
          </cell>
          <cell r="D753" t="str">
            <v>THD</v>
          </cell>
          <cell r="X753">
            <v>0</v>
          </cell>
          <cell r="Z753">
            <v>0</v>
          </cell>
          <cell r="AA753">
            <v>0</v>
          </cell>
        </row>
        <row r="754">
          <cell r="A754" t="str">
            <v>Réel</v>
          </cell>
          <cell r="D754" t="str">
            <v>THD</v>
          </cell>
          <cell r="X754">
            <v>0</v>
          </cell>
          <cell r="Z754">
            <v>0</v>
          </cell>
          <cell r="AA754">
            <v>0</v>
          </cell>
        </row>
        <row r="755">
          <cell r="A755" t="str">
            <v>Réel</v>
          </cell>
          <cell r="D755" t="str">
            <v>THD</v>
          </cell>
          <cell r="X755">
            <v>0</v>
          </cell>
          <cell r="Z755">
            <v>0</v>
          </cell>
          <cell r="AA755">
            <v>0</v>
          </cell>
        </row>
        <row r="756">
          <cell r="A756" t="str">
            <v>Réel</v>
          </cell>
          <cell r="D756" t="str">
            <v>THD</v>
          </cell>
          <cell r="X756">
            <v>0</v>
          </cell>
          <cell r="Z756">
            <v>0</v>
          </cell>
          <cell r="AA756">
            <v>0</v>
          </cell>
        </row>
        <row r="757">
          <cell r="A757" t="str">
            <v>Réel</v>
          </cell>
          <cell r="D757" t="str">
            <v>THD</v>
          </cell>
          <cell r="X757">
            <v>0</v>
          </cell>
          <cell r="Z757">
            <v>0</v>
          </cell>
          <cell r="AA757">
            <v>0</v>
          </cell>
        </row>
        <row r="758">
          <cell r="A758" t="str">
            <v>Réel</v>
          </cell>
          <cell r="D758" t="str">
            <v>THD</v>
          </cell>
          <cell r="X758">
            <v>0</v>
          </cell>
          <cell r="Z758">
            <v>0</v>
          </cell>
          <cell r="AA758">
            <v>0</v>
          </cell>
        </row>
        <row r="759">
          <cell r="A759" t="str">
            <v>Réel</v>
          </cell>
          <cell r="D759" t="str">
            <v>THD</v>
          </cell>
          <cell r="X759">
            <v>0</v>
          </cell>
          <cell r="Z759">
            <v>0</v>
          </cell>
          <cell r="AA759">
            <v>0</v>
          </cell>
        </row>
        <row r="760">
          <cell r="A760" t="str">
            <v>Réel</v>
          </cell>
          <cell r="D760" t="str">
            <v>THD</v>
          </cell>
          <cell r="X760">
            <v>0</v>
          </cell>
          <cell r="Z760">
            <v>0</v>
          </cell>
          <cell r="AA760">
            <v>0</v>
          </cell>
        </row>
        <row r="761">
          <cell r="A761" t="str">
            <v>Réel</v>
          </cell>
          <cell r="D761" t="str">
            <v>THD</v>
          </cell>
          <cell r="X761">
            <v>0</v>
          </cell>
          <cell r="Z761">
            <v>0</v>
          </cell>
          <cell r="AA761">
            <v>0</v>
          </cell>
        </row>
        <row r="762">
          <cell r="A762" t="str">
            <v>Réel</v>
          </cell>
          <cell r="D762" t="str">
            <v>Couverture</v>
          </cell>
          <cell r="X762">
            <v>-8.7200000000000006</v>
          </cell>
          <cell r="Z762">
            <v>-8.7200000000000006</v>
          </cell>
          <cell r="AA762">
            <v>0</v>
          </cell>
        </row>
        <row r="763">
          <cell r="A763" t="str">
            <v>Réel</v>
          </cell>
          <cell r="D763" t="str">
            <v>Couverture</v>
          </cell>
          <cell r="X763">
            <v>780</v>
          </cell>
          <cell r="Z763">
            <v>780</v>
          </cell>
          <cell r="AA763">
            <v>0</v>
          </cell>
        </row>
        <row r="764">
          <cell r="A764" t="str">
            <v>Réel</v>
          </cell>
          <cell r="D764" t="str">
            <v>Couverture</v>
          </cell>
          <cell r="X764">
            <v>2314.1999999999998</v>
          </cell>
          <cell r="Z764">
            <v>2314.1999999999998</v>
          </cell>
          <cell r="AA764">
            <v>0</v>
          </cell>
        </row>
        <row r="765">
          <cell r="A765" t="str">
            <v>Réel</v>
          </cell>
          <cell r="D765" t="str">
            <v>Couverture</v>
          </cell>
          <cell r="X765">
            <v>3093.75</v>
          </cell>
          <cell r="Z765">
            <v>3093.75</v>
          </cell>
          <cell r="AA765">
            <v>0</v>
          </cell>
        </row>
        <row r="766">
          <cell r="A766" t="str">
            <v>Réel</v>
          </cell>
          <cell r="D766" t="str">
            <v>Raccos clients Externes</v>
          </cell>
          <cell r="X766">
            <v>-2.2000000000000002</v>
          </cell>
          <cell r="Z766">
            <v>-2.2000000000000002</v>
          </cell>
          <cell r="AA766">
            <v>0</v>
          </cell>
        </row>
        <row r="767">
          <cell r="A767" t="str">
            <v>Réel</v>
          </cell>
          <cell r="D767" t="str">
            <v>Couverture</v>
          </cell>
          <cell r="X767">
            <v>621.25</v>
          </cell>
          <cell r="Z767">
            <v>621.25</v>
          </cell>
          <cell r="AA767">
            <v>0</v>
          </cell>
        </row>
        <row r="768">
          <cell r="A768" t="str">
            <v>Réel</v>
          </cell>
          <cell r="D768" t="str">
            <v>Raccos clients Externes</v>
          </cell>
          <cell r="X768">
            <v>-38.5</v>
          </cell>
          <cell r="Z768">
            <v>-38.5</v>
          </cell>
          <cell r="AA768">
            <v>0</v>
          </cell>
        </row>
        <row r="769">
          <cell r="A769" t="str">
            <v>Réel</v>
          </cell>
          <cell r="D769" t="str">
            <v>Capacité</v>
          </cell>
          <cell r="X769">
            <v>1.92</v>
          </cell>
          <cell r="Z769">
            <v>1.92</v>
          </cell>
          <cell r="AA769">
            <v>0</v>
          </cell>
        </row>
        <row r="770">
          <cell r="A770" t="str">
            <v>Réel</v>
          </cell>
          <cell r="D770" t="str">
            <v>Raccos clients SFR Business Team</v>
          </cell>
          <cell r="X770">
            <v>1648.82</v>
          </cell>
          <cell r="Z770">
            <v>1648.82</v>
          </cell>
          <cell r="AA770">
            <v>0</v>
          </cell>
        </row>
        <row r="771">
          <cell r="A771" t="str">
            <v>Réel</v>
          </cell>
          <cell r="D771" t="str">
            <v>Capacité</v>
          </cell>
          <cell r="X771">
            <v>2283</v>
          </cell>
          <cell r="Z771">
            <v>2283</v>
          </cell>
          <cell r="AA771">
            <v>0</v>
          </cell>
        </row>
        <row r="772">
          <cell r="A772" t="str">
            <v>Réel</v>
          </cell>
          <cell r="D772" t="str">
            <v>Couverture</v>
          </cell>
          <cell r="X772">
            <v>447.6</v>
          </cell>
          <cell r="Z772">
            <v>447.6</v>
          </cell>
          <cell r="AA772">
            <v>0</v>
          </cell>
        </row>
        <row r="773">
          <cell r="A773" t="str">
            <v>Réel</v>
          </cell>
          <cell r="D773" t="str">
            <v>Couverture</v>
          </cell>
          <cell r="X773">
            <v>4900</v>
          </cell>
          <cell r="Z773">
            <v>4900</v>
          </cell>
          <cell r="AA773">
            <v>0</v>
          </cell>
        </row>
        <row r="774">
          <cell r="A774" t="str">
            <v>Réel</v>
          </cell>
          <cell r="D774" t="str">
            <v>Couverture</v>
          </cell>
          <cell r="X774">
            <v>533</v>
          </cell>
          <cell r="Z774">
            <v>533</v>
          </cell>
          <cell r="AA774">
            <v>0</v>
          </cell>
        </row>
        <row r="775">
          <cell r="A775" t="str">
            <v>Réel</v>
          </cell>
          <cell r="D775" t="str">
            <v>Couverture</v>
          </cell>
          <cell r="X775">
            <v>23085.9</v>
          </cell>
          <cell r="Z775">
            <v>23085.9</v>
          </cell>
          <cell r="AA775">
            <v>0</v>
          </cell>
        </row>
        <row r="776">
          <cell r="A776" t="str">
            <v>Réel</v>
          </cell>
          <cell r="D776" t="str">
            <v>Couverture</v>
          </cell>
          <cell r="X776">
            <v>419023.84</v>
          </cell>
          <cell r="Z776">
            <v>419023.84</v>
          </cell>
          <cell r="AA776">
            <v>0</v>
          </cell>
        </row>
        <row r="777">
          <cell r="A777" t="str">
            <v>Réel</v>
          </cell>
          <cell r="D777" t="str">
            <v>Raccos clients Externes</v>
          </cell>
          <cell r="X777">
            <v>14500</v>
          </cell>
          <cell r="Z777">
            <v>14500</v>
          </cell>
          <cell r="AA777">
            <v>0</v>
          </cell>
        </row>
        <row r="778">
          <cell r="A778" t="str">
            <v>Réel</v>
          </cell>
          <cell r="D778" t="str">
            <v>Couverture</v>
          </cell>
          <cell r="X778">
            <v>5000</v>
          </cell>
          <cell r="Z778">
            <v>5000</v>
          </cell>
          <cell r="AA778">
            <v>0</v>
          </cell>
        </row>
        <row r="779">
          <cell r="A779" t="str">
            <v>Réel</v>
          </cell>
          <cell r="D779" t="str">
            <v>Raccos clients Externes</v>
          </cell>
          <cell r="X779">
            <v>4800</v>
          </cell>
          <cell r="Z779">
            <v>4800</v>
          </cell>
          <cell r="AA779">
            <v>0</v>
          </cell>
        </row>
        <row r="780">
          <cell r="A780" t="str">
            <v>Réel</v>
          </cell>
          <cell r="D780" t="str">
            <v>Capacité</v>
          </cell>
          <cell r="X780">
            <v>5805.4</v>
          </cell>
          <cell r="Z780">
            <v>5805.4</v>
          </cell>
          <cell r="AA780">
            <v>0</v>
          </cell>
        </row>
        <row r="781">
          <cell r="A781" t="str">
            <v>Réel</v>
          </cell>
          <cell r="D781" t="str">
            <v>Capacité</v>
          </cell>
          <cell r="X781">
            <v>3446</v>
          </cell>
          <cell r="Z781">
            <v>3446</v>
          </cell>
          <cell r="AA781">
            <v>0</v>
          </cell>
        </row>
        <row r="782">
          <cell r="A782" t="str">
            <v>Réel</v>
          </cell>
          <cell r="D782" t="str">
            <v>Couverture</v>
          </cell>
          <cell r="X782">
            <v>15843.4</v>
          </cell>
          <cell r="Z782">
            <v>15843.4</v>
          </cell>
          <cell r="AA782">
            <v>0</v>
          </cell>
        </row>
        <row r="783">
          <cell r="A783" t="str">
            <v>Réel</v>
          </cell>
          <cell r="D783" t="str">
            <v>Capacité</v>
          </cell>
          <cell r="X783">
            <v>31170.639999999999</v>
          </cell>
          <cell r="Z783">
            <v>31170.639999999999</v>
          </cell>
          <cell r="AA783">
            <v>0</v>
          </cell>
        </row>
        <row r="784">
          <cell r="A784" t="str">
            <v>Réel</v>
          </cell>
          <cell r="D784" t="str">
            <v>Capacité</v>
          </cell>
          <cell r="X784">
            <v>22399</v>
          </cell>
          <cell r="Z784">
            <v>22399</v>
          </cell>
          <cell r="AA784">
            <v>0</v>
          </cell>
        </row>
        <row r="785">
          <cell r="A785" t="str">
            <v>Réel</v>
          </cell>
          <cell r="D785" t="str">
            <v>Capacité</v>
          </cell>
          <cell r="X785">
            <v>5705.4</v>
          </cell>
          <cell r="Z785">
            <v>5705.4</v>
          </cell>
          <cell r="AA785">
            <v>0</v>
          </cell>
        </row>
        <row r="786">
          <cell r="A786" t="str">
            <v>Réel</v>
          </cell>
          <cell r="D786" t="str">
            <v>Capacité</v>
          </cell>
          <cell r="X786">
            <v>10874.4</v>
          </cell>
          <cell r="Z786">
            <v>10874.4</v>
          </cell>
          <cell r="AA786">
            <v>0</v>
          </cell>
        </row>
        <row r="787">
          <cell r="A787" t="str">
            <v>Réel</v>
          </cell>
          <cell r="D787" t="str">
            <v>Capacité</v>
          </cell>
          <cell r="X787">
            <v>61150.2</v>
          </cell>
          <cell r="Z787">
            <v>61150.2</v>
          </cell>
          <cell r="AA787">
            <v>0</v>
          </cell>
        </row>
        <row r="788">
          <cell r="A788" t="str">
            <v>Réel</v>
          </cell>
          <cell r="D788" t="str">
            <v>Couverture</v>
          </cell>
          <cell r="X788">
            <v>5590.7</v>
          </cell>
          <cell r="Z788">
            <v>5590.7</v>
          </cell>
          <cell r="AA788">
            <v>0</v>
          </cell>
        </row>
        <row r="789">
          <cell r="A789" t="str">
            <v>Réel</v>
          </cell>
          <cell r="D789" t="str">
            <v>Couverture</v>
          </cell>
          <cell r="X789">
            <v>11706</v>
          </cell>
          <cell r="Z789">
            <v>11706</v>
          </cell>
          <cell r="AA789">
            <v>0</v>
          </cell>
        </row>
        <row r="790">
          <cell r="A790" t="str">
            <v>Réel</v>
          </cell>
          <cell r="D790" t="str">
            <v>Couverture</v>
          </cell>
          <cell r="X790">
            <v>0</v>
          </cell>
          <cell r="Z790">
            <v>0</v>
          </cell>
          <cell r="AA790">
            <v>0</v>
          </cell>
        </row>
        <row r="791">
          <cell r="A791" t="str">
            <v>Réel</v>
          </cell>
          <cell r="D791" t="str">
            <v>Couverture</v>
          </cell>
          <cell r="X791">
            <v>1802</v>
          </cell>
          <cell r="Z791">
            <v>1802</v>
          </cell>
          <cell r="AA791">
            <v>0</v>
          </cell>
        </row>
        <row r="792">
          <cell r="A792" t="str">
            <v>Réel</v>
          </cell>
          <cell r="D792" t="str">
            <v>Couverture</v>
          </cell>
          <cell r="X792">
            <v>0</v>
          </cell>
          <cell r="Z792">
            <v>0</v>
          </cell>
          <cell r="AA792">
            <v>0</v>
          </cell>
        </row>
        <row r="793">
          <cell r="A793" t="str">
            <v>Réel</v>
          </cell>
          <cell r="D793" t="str">
            <v>Raccos clients Externes</v>
          </cell>
          <cell r="X793">
            <v>2242.89</v>
          </cell>
          <cell r="Z793">
            <v>2242.89</v>
          </cell>
          <cell r="AA793">
            <v>0</v>
          </cell>
        </row>
        <row r="794">
          <cell r="A794" t="str">
            <v>Réel</v>
          </cell>
          <cell r="D794" t="str">
            <v>Capacité</v>
          </cell>
          <cell r="X794">
            <v>2951</v>
          </cell>
          <cell r="Z794">
            <v>2951</v>
          </cell>
          <cell r="AA794">
            <v>0</v>
          </cell>
        </row>
        <row r="795">
          <cell r="A795" t="str">
            <v>Réel</v>
          </cell>
          <cell r="D795" t="str">
            <v>Couverture</v>
          </cell>
          <cell r="X795">
            <v>1100</v>
          </cell>
          <cell r="Z795">
            <v>1100</v>
          </cell>
          <cell r="AA795">
            <v>0</v>
          </cell>
        </row>
        <row r="796">
          <cell r="A796" t="str">
            <v>Réel</v>
          </cell>
          <cell r="D796" t="str">
            <v>Raccos clients Externes</v>
          </cell>
          <cell r="X796">
            <v>5600</v>
          </cell>
          <cell r="Z796">
            <v>5600</v>
          </cell>
          <cell r="AA796">
            <v>0</v>
          </cell>
        </row>
        <row r="797">
          <cell r="A797" t="str">
            <v>Réel</v>
          </cell>
          <cell r="D797" t="str">
            <v>Raccos clients Externes</v>
          </cell>
          <cell r="X797">
            <v>4969.6499999999996</v>
          </cell>
          <cell r="Z797">
            <v>4969.6499999999996</v>
          </cell>
          <cell r="AA797">
            <v>0</v>
          </cell>
        </row>
        <row r="798">
          <cell r="A798" t="str">
            <v>Réel</v>
          </cell>
          <cell r="D798" t="str">
            <v>Raccos clients Externes</v>
          </cell>
          <cell r="X798">
            <v>62491.9</v>
          </cell>
          <cell r="Z798">
            <v>62491.9</v>
          </cell>
          <cell r="AA798">
            <v>0</v>
          </cell>
        </row>
        <row r="799">
          <cell r="A799" t="str">
            <v>Réel</v>
          </cell>
          <cell r="D799" t="str">
            <v>Raccos clients SFR Business Team</v>
          </cell>
          <cell r="X799">
            <v>850</v>
          </cell>
          <cell r="Z799">
            <v>850</v>
          </cell>
          <cell r="AA799">
            <v>0</v>
          </cell>
        </row>
        <row r="800">
          <cell r="A800" t="str">
            <v>Réel</v>
          </cell>
          <cell r="D800" t="str">
            <v>Raccos clients SFR Business Team</v>
          </cell>
          <cell r="X800">
            <v>138.6</v>
          </cell>
          <cell r="Z800">
            <v>138.6</v>
          </cell>
          <cell r="AA800">
            <v>0</v>
          </cell>
        </row>
        <row r="801">
          <cell r="A801" t="str">
            <v>Réel</v>
          </cell>
          <cell r="D801" t="str">
            <v>Raccos clients SFR Business Team</v>
          </cell>
          <cell r="X801">
            <v>3532.08</v>
          </cell>
          <cell r="Z801">
            <v>3532.08</v>
          </cell>
          <cell r="AA801">
            <v>0</v>
          </cell>
        </row>
        <row r="802">
          <cell r="A802" t="str">
            <v>Réel</v>
          </cell>
          <cell r="D802" t="str">
            <v>Couverture</v>
          </cell>
          <cell r="X802">
            <v>24293.200000000001</v>
          </cell>
          <cell r="Z802">
            <v>24293.200000000001</v>
          </cell>
          <cell r="AA802">
            <v>0</v>
          </cell>
        </row>
        <row r="803">
          <cell r="A803" t="str">
            <v>Réel</v>
          </cell>
          <cell r="D803" t="str">
            <v>Couverture</v>
          </cell>
          <cell r="X803">
            <v>8.07</v>
          </cell>
          <cell r="Z803">
            <v>8.07</v>
          </cell>
          <cell r="AA803">
            <v>0</v>
          </cell>
        </row>
        <row r="804">
          <cell r="A804" t="str">
            <v>Réel</v>
          </cell>
          <cell r="D804" t="str">
            <v>Raccos clients SFR Business Team</v>
          </cell>
          <cell r="X804">
            <v>1894.9</v>
          </cell>
          <cell r="Z804">
            <v>1894.9</v>
          </cell>
          <cell r="AA804">
            <v>0</v>
          </cell>
        </row>
        <row r="805">
          <cell r="A805" t="str">
            <v>Réel</v>
          </cell>
          <cell r="D805" t="str">
            <v>Raccos clients SFR Business Team</v>
          </cell>
          <cell r="X805">
            <v>5974.08</v>
          </cell>
          <cell r="Z805">
            <v>5974.08</v>
          </cell>
          <cell r="AA805">
            <v>0</v>
          </cell>
        </row>
        <row r="806">
          <cell r="A806" t="str">
            <v>Réel</v>
          </cell>
          <cell r="D806" t="str">
            <v>Raccos clients Externes</v>
          </cell>
          <cell r="X806">
            <v>5362.94</v>
          </cell>
          <cell r="Z806">
            <v>5362.94</v>
          </cell>
          <cell r="AA806">
            <v>0</v>
          </cell>
        </row>
        <row r="807">
          <cell r="A807" t="str">
            <v>Réel</v>
          </cell>
          <cell r="D807" t="str">
            <v>Couverture</v>
          </cell>
          <cell r="H807" t="str">
            <v>SFR IG</v>
          </cell>
          <cell r="X807">
            <v>80000</v>
          </cell>
          <cell r="Z807">
            <v>80000</v>
          </cell>
          <cell r="AA807">
            <v>0</v>
          </cell>
        </row>
        <row r="808">
          <cell r="A808" t="str">
            <v>Réel</v>
          </cell>
          <cell r="D808" t="str">
            <v>Raccos clients Externes</v>
          </cell>
          <cell r="H808" t="str">
            <v>SFR IG</v>
          </cell>
          <cell r="X808">
            <v>1900</v>
          </cell>
          <cell r="Z808">
            <v>1900</v>
          </cell>
          <cell r="AA808">
            <v>0</v>
          </cell>
        </row>
        <row r="809">
          <cell r="A809" t="str">
            <v>Réel</v>
          </cell>
          <cell r="D809" t="str">
            <v>Couverture</v>
          </cell>
          <cell r="H809" t="str">
            <v>SFR IG</v>
          </cell>
          <cell r="X809">
            <v>16800</v>
          </cell>
          <cell r="Z809">
            <v>16800</v>
          </cell>
          <cell r="AA809">
            <v>0</v>
          </cell>
        </row>
        <row r="810">
          <cell r="A810" t="str">
            <v>Réel</v>
          </cell>
          <cell r="D810" t="str">
            <v>Raccos clients Externes</v>
          </cell>
          <cell r="H810" t="str">
            <v>SFR IG</v>
          </cell>
          <cell r="X810">
            <v>43890</v>
          </cell>
          <cell r="Z810">
            <v>43890</v>
          </cell>
          <cell r="AA810">
            <v>0</v>
          </cell>
        </row>
        <row r="811">
          <cell r="A811" t="str">
            <v>Réel</v>
          </cell>
          <cell r="D811" t="str">
            <v>Couverture</v>
          </cell>
          <cell r="X811">
            <v>5430</v>
          </cell>
          <cell r="Z811">
            <v>5430</v>
          </cell>
          <cell r="AA811">
            <v>0</v>
          </cell>
        </row>
        <row r="812">
          <cell r="A812" t="str">
            <v>Réel</v>
          </cell>
          <cell r="D812" t="str">
            <v>Couverture</v>
          </cell>
          <cell r="X812">
            <v>660</v>
          </cell>
          <cell r="Z812">
            <v>660</v>
          </cell>
          <cell r="AA812">
            <v>0</v>
          </cell>
        </row>
        <row r="813">
          <cell r="A813" t="str">
            <v>Réel</v>
          </cell>
          <cell r="D813" t="str">
            <v>Couverture</v>
          </cell>
          <cell r="X813">
            <v>2376.2199999999998</v>
          </cell>
          <cell r="Z813">
            <v>2376.2199999999998</v>
          </cell>
          <cell r="AA813">
            <v>0</v>
          </cell>
        </row>
        <row r="814">
          <cell r="A814" t="str">
            <v>Réel</v>
          </cell>
          <cell r="D814" t="str">
            <v>Couverture</v>
          </cell>
          <cell r="X814">
            <v>520</v>
          </cell>
          <cell r="Z814">
            <v>520</v>
          </cell>
          <cell r="AA814">
            <v>0</v>
          </cell>
        </row>
        <row r="815">
          <cell r="A815" t="str">
            <v>Réel</v>
          </cell>
          <cell r="D815" t="str">
            <v>Couverture</v>
          </cell>
          <cell r="X815">
            <v>6906.13</v>
          </cell>
          <cell r="Z815">
            <v>6906.13</v>
          </cell>
          <cell r="AA815">
            <v>0</v>
          </cell>
        </row>
        <row r="816">
          <cell r="A816" t="str">
            <v>Réel</v>
          </cell>
          <cell r="D816" t="str">
            <v>Raccos clients Externes</v>
          </cell>
          <cell r="X816">
            <v>1143.75</v>
          </cell>
          <cell r="Z816">
            <v>1143.75</v>
          </cell>
          <cell r="AA816">
            <v>0</v>
          </cell>
        </row>
        <row r="817">
          <cell r="A817" t="str">
            <v>Réel</v>
          </cell>
          <cell r="D817" t="str">
            <v>Raccos clients Externes</v>
          </cell>
          <cell r="X817">
            <v>-2189.5</v>
          </cell>
          <cell r="Z817">
            <v>-2189.5</v>
          </cell>
          <cell r="AA817">
            <v>0</v>
          </cell>
        </row>
        <row r="818">
          <cell r="A818" t="str">
            <v>Réel</v>
          </cell>
          <cell r="D818" t="str">
            <v>Raccos clients Externes</v>
          </cell>
          <cell r="X818">
            <v>-8444.5</v>
          </cell>
          <cell r="Z818">
            <v>-8444.5</v>
          </cell>
          <cell r="AA818">
            <v>0</v>
          </cell>
        </row>
        <row r="819">
          <cell r="A819" t="str">
            <v>Réel</v>
          </cell>
          <cell r="D819" t="str">
            <v>Raccos clients Externes</v>
          </cell>
          <cell r="X819">
            <v>-3031.5</v>
          </cell>
          <cell r="Z819">
            <v>-3031.5</v>
          </cell>
          <cell r="AA819">
            <v>0</v>
          </cell>
        </row>
        <row r="820">
          <cell r="A820" t="str">
            <v>Réel</v>
          </cell>
          <cell r="D820" t="str">
            <v>Raccos clients Division Opérateurs</v>
          </cell>
          <cell r="X820">
            <v>14.31</v>
          </cell>
          <cell r="Z820">
            <v>14.31</v>
          </cell>
          <cell r="AA820">
            <v>0</v>
          </cell>
        </row>
        <row r="821">
          <cell r="A821" t="str">
            <v>Réel</v>
          </cell>
          <cell r="D821" t="str">
            <v>QOS</v>
          </cell>
          <cell r="X821">
            <v>1205</v>
          </cell>
          <cell r="Z821">
            <v>1205</v>
          </cell>
          <cell r="AA821">
            <v>0</v>
          </cell>
        </row>
        <row r="822">
          <cell r="A822" t="str">
            <v>Réel</v>
          </cell>
          <cell r="D822" t="str">
            <v>Couverture</v>
          </cell>
          <cell r="X822">
            <v>-1376.4</v>
          </cell>
          <cell r="Z822">
            <v>-1376.4</v>
          </cell>
          <cell r="AA822">
            <v>0</v>
          </cell>
        </row>
        <row r="823">
          <cell r="A823" t="str">
            <v>Réel</v>
          </cell>
          <cell r="D823" t="str">
            <v>Couverture</v>
          </cell>
          <cell r="X823">
            <v>1298.04</v>
          </cell>
          <cell r="Z823">
            <v>1298.04</v>
          </cell>
          <cell r="AA823">
            <v>0</v>
          </cell>
        </row>
        <row r="824">
          <cell r="A824" t="str">
            <v>Réel</v>
          </cell>
          <cell r="D824" t="str">
            <v>Raccos clients SFR Business Team</v>
          </cell>
          <cell r="X824">
            <v>41.7</v>
          </cell>
          <cell r="Z824">
            <v>41.7</v>
          </cell>
          <cell r="AA824">
            <v>0</v>
          </cell>
        </row>
        <row r="825">
          <cell r="A825" t="str">
            <v>Réel</v>
          </cell>
          <cell r="D825" t="str">
            <v>Raccos clients SFR Business Team</v>
          </cell>
          <cell r="X825">
            <v>1189.0999999999999</v>
          </cell>
          <cell r="Z825">
            <v>1189.0999999999999</v>
          </cell>
          <cell r="AA825">
            <v>0</v>
          </cell>
        </row>
        <row r="826">
          <cell r="A826" t="str">
            <v>Réel</v>
          </cell>
          <cell r="D826" t="str">
            <v>Raccos clients SFR Business Team</v>
          </cell>
          <cell r="X826">
            <v>554.20000000000005</v>
          </cell>
          <cell r="Z826">
            <v>554.20000000000005</v>
          </cell>
          <cell r="AA826">
            <v>0</v>
          </cell>
        </row>
        <row r="827">
          <cell r="A827" t="str">
            <v>Réel</v>
          </cell>
          <cell r="D827" t="str">
            <v>Raccos clients Externes</v>
          </cell>
          <cell r="X827">
            <v>1745.56</v>
          </cell>
          <cell r="Z827">
            <v>1745.56</v>
          </cell>
          <cell r="AA827">
            <v>0</v>
          </cell>
        </row>
        <row r="828">
          <cell r="A828" t="str">
            <v>Réel</v>
          </cell>
          <cell r="D828" t="str">
            <v>QOS</v>
          </cell>
          <cell r="X828">
            <v>5472.8</v>
          </cell>
          <cell r="Z828">
            <v>5472.8</v>
          </cell>
          <cell r="AA828">
            <v>0</v>
          </cell>
        </row>
        <row r="829">
          <cell r="A829" t="str">
            <v>Réel</v>
          </cell>
          <cell r="D829" t="str">
            <v>Couverture</v>
          </cell>
          <cell r="X829">
            <v>-485.93</v>
          </cell>
          <cell r="Z829">
            <v>-485.93</v>
          </cell>
          <cell r="AA829">
            <v>0</v>
          </cell>
        </row>
        <row r="830">
          <cell r="A830" t="str">
            <v>Réel</v>
          </cell>
          <cell r="D830" t="str">
            <v>Raccos clients SFR Business Team</v>
          </cell>
          <cell r="X830">
            <v>2189.5</v>
          </cell>
          <cell r="Z830">
            <v>2189.5</v>
          </cell>
          <cell r="AA830">
            <v>0</v>
          </cell>
        </row>
        <row r="831">
          <cell r="A831" t="str">
            <v>Réel</v>
          </cell>
          <cell r="D831" t="str">
            <v>Raccos clients SFR Business Team</v>
          </cell>
          <cell r="X831">
            <v>8444.5</v>
          </cell>
          <cell r="Z831">
            <v>8444.5</v>
          </cell>
          <cell r="AA831">
            <v>0</v>
          </cell>
        </row>
        <row r="832">
          <cell r="A832" t="str">
            <v>Réel</v>
          </cell>
          <cell r="D832" t="str">
            <v>Raccos clients SFR Business Team</v>
          </cell>
          <cell r="X832">
            <v>3031.5</v>
          </cell>
          <cell r="Z832">
            <v>3031.5</v>
          </cell>
          <cell r="AA832">
            <v>0</v>
          </cell>
        </row>
        <row r="833">
          <cell r="A833" t="str">
            <v>Réel</v>
          </cell>
          <cell r="D833" t="str">
            <v>Couverture</v>
          </cell>
          <cell r="X833">
            <v>-0.9</v>
          </cell>
          <cell r="Z833">
            <v>-0.9</v>
          </cell>
          <cell r="AA833">
            <v>0</v>
          </cell>
        </row>
        <row r="834">
          <cell r="A834" t="str">
            <v>Réel</v>
          </cell>
          <cell r="D834" t="str">
            <v>Capacité</v>
          </cell>
          <cell r="X834">
            <v>660</v>
          </cell>
          <cell r="Z834">
            <v>660</v>
          </cell>
          <cell r="AA834">
            <v>0</v>
          </cell>
        </row>
        <row r="835">
          <cell r="A835" t="str">
            <v>Réel</v>
          </cell>
          <cell r="D835" t="str">
            <v>Couverture</v>
          </cell>
          <cell r="X835">
            <v>3065</v>
          </cell>
          <cell r="Z835">
            <v>3065</v>
          </cell>
          <cell r="AA835">
            <v>0</v>
          </cell>
        </row>
        <row r="836">
          <cell r="A836" t="str">
            <v>Réel</v>
          </cell>
          <cell r="D836" t="str">
            <v>Couverture</v>
          </cell>
          <cell r="X836">
            <v>2536</v>
          </cell>
          <cell r="Z836">
            <v>2536</v>
          </cell>
          <cell r="AA836">
            <v>0</v>
          </cell>
        </row>
        <row r="837">
          <cell r="A837" t="str">
            <v>Réel</v>
          </cell>
          <cell r="D837" t="str">
            <v>Couverture</v>
          </cell>
          <cell r="X837">
            <v>47742.33</v>
          </cell>
          <cell r="Z837">
            <v>47742.33</v>
          </cell>
          <cell r="AA837">
            <v>0</v>
          </cell>
        </row>
        <row r="838">
          <cell r="A838" t="str">
            <v>Réel</v>
          </cell>
          <cell r="D838" t="str">
            <v>Raccos clients SFR Business Team</v>
          </cell>
          <cell r="X838">
            <v>6940.86</v>
          </cell>
          <cell r="Z838">
            <v>6940.86</v>
          </cell>
          <cell r="AA838">
            <v>0</v>
          </cell>
        </row>
        <row r="839">
          <cell r="A839" t="str">
            <v>Réel</v>
          </cell>
          <cell r="D839" t="str">
            <v>Couverture</v>
          </cell>
          <cell r="X839">
            <v>567.57000000000005</v>
          </cell>
          <cell r="Z839">
            <v>567.57000000000005</v>
          </cell>
          <cell r="AA839">
            <v>0</v>
          </cell>
        </row>
        <row r="840">
          <cell r="A840" t="str">
            <v>Réel</v>
          </cell>
          <cell r="D840" t="str">
            <v>Raccos clients SFR Business Team</v>
          </cell>
          <cell r="X840">
            <v>1210</v>
          </cell>
          <cell r="Z840">
            <v>1210</v>
          </cell>
          <cell r="AA840">
            <v>0</v>
          </cell>
        </row>
        <row r="841">
          <cell r="A841" t="str">
            <v>Réel</v>
          </cell>
          <cell r="D841" t="str">
            <v>Raccos clients SFR Business Team</v>
          </cell>
          <cell r="X841">
            <v>6806.78</v>
          </cell>
          <cell r="Z841">
            <v>6806.78</v>
          </cell>
          <cell r="AA841">
            <v>0</v>
          </cell>
        </row>
        <row r="842">
          <cell r="A842" t="str">
            <v>Réel</v>
          </cell>
          <cell r="D842" t="str">
            <v>Raccos clients Externes</v>
          </cell>
          <cell r="X842">
            <v>5434.02</v>
          </cell>
          <cell r="Z842">
            <v>5434.02</v>
          </cell>
          <cell r="AA842">
            <v>0</v>
          </cell>
        </row>
        <row r="843">
          <cell r="A843" t="str">
            <v>Réel</v>
          </cell>
          <cell r="D843" t="str">
            <v>Raccos clients Externes</v>
          </cell>
          <cell r="X843">
            <v>20256.02</v>
          </cell>
          <cell r="Z843">
            <v>20256.02</v>
          </cell>
          <cell r="AA843">
            <v>0</v>
          </cell>
        </row>
        <row r="844">
          <cell r="A844" t="str">
            <v>Réel</v>
          </cell>
          <cell r="D844" t="str">
            <v>Raccos clients Externes</v>
          </cell>
          <cell r="X844">
            <v>28579.9</v>
          </cell>
          <cell r="Z844">
            <v>28579.9</v>
          </cell>
          <cell r="AA844">
            <v>0</v>
          </cell>
        </row>
        <row r="845">
          <cell r="A845" t="str">
            <v>Réel</v>
          </cell>
          <cell r="D845" t="str">
            <v>Raccos clients Division Opérateurs</v>
          </cell>
          <cell r="X845">
            <v>165.15</v>
          </cell>
          <cell r="Z845">
            <v>165.15</v>
          </cell>
          <cell r="AA845">
            <v>0</v>
          </cell>
        </row>
        <row r="846">
          <cell r="A846" t="str">
            <v>Réel</v>
          </cell>
          <cell r="D846" t="str">
            <v>Raccos clients Division Opérateurs</v>
          </cell>
          <cell r="X846">
            <v>2474.38</v>
          </cell>
          <cell r="Z846">
            <v>2474.38</v>
          </cell>
          <cell r="AA846">
            <v>0</v>
          </cell>
        </row>
        <row r="847">
          <cell r="A847" t="str">
            <v>Réel</v>
          </cell>
          <cell r="D847" t="str">
            <v>Raccos clients Division Opérateurs</v>
          </cell>
          <cell r="X847">
            <v>1160.71</v>
          </cell>
          <cell r="Z847">
            <v>1160.71</v>
          </cell>
          <cell r="AA847">
            <v>0</v>
          </cell>
        </row>
        <row r="848">
          <cell r="A848" t="str">
            <v>Réel</v>
          </cell>
          <cell r="D848" t="str">
            <v>Raccos clients SFR Business Team</v>
          </cell>
          <cell r="X848">
            <v>7807</v>
          </cell>
          <cell r="Z848">
            <v>7807</v>
          </cell>
          <cell r="AA848">
            <v>0</v>
          </cell>
        </row>
        <row r="849">
          <cell r="A849" t="str">
            <v>Réel</v>
          </cell>
          <cell r="D849" t="str">
            <v>Raccos clients Externes</v>
          </cell>
          <cell r="X849">
            <v>-7807</v>
          </cell>
          <cell r="Z849">
            <v>-7807</v>
          </cell>
          <cell r="AA849">
            <v>0</v>
          </cell>
        </row>
        <row r="850">
          <cell r="A850" t="str">
            <v>Réel</v>
          </cell>
          <cell r="D850" t="str">
            <v>Raccos clients Externes</v>
          </cell>
          <cell r="X850">
            <v>6607.5</v>
          </cell>
          <cell r="Z850">
            <v>6607.5</v>
          </cell>
          <cell r="AA850">
            <v>0</v>
          </cell>
        </row>
        <row r="851">
          <cell r="A851" t="str">
            <v>Réel</v>
          </cell>
          <cell r="D851" t="str">
            <v>QOS</v>
          </cell>
          <cell r="X851">
            <v>1650</v>
          </cell>
          <cell r="Z851">
            <v>1650</v>
          </cell>
          <cell r="AA851">
            <v>0</v>
          </cell>
        </row>
        <row r="852">
          <cell r="A852" t="str">
            <v>Réel</v>
          </cell>
          <cell r="D852" t="str">
            <v>QOS</v>
          </cell>
          <cell r="X852">
            <v>2411.1</v>
          </cell>
          <cell r="Z852">
            <v>2411.1</v>
          </cell>
          <cell r="AA852">
            <v>0</v>
          </cell>
        </row>
        <row r="853">
          <cell r="A853" t="str">
            <v>Réel</v>
          </cell>
          <cell r="D853" t="str">
            <v>QOS</v>
          </cell>
          <cell r="X853">
            <v>9232.7999999999993</v>
          </cell>
          <cell r="Z853">
            <v>9232.7999999999993</v>
          </cell>
          <cell r="AA853">
            <v>0</v>
          </cell>
        </row>
        <row r="854">
          <cell r="A854" t="str">
            <v>Réel</v>
          </cell>
          <cell r="D854" t="str">
            <v>Raccos clients Externes</v>
          </cell>
          <cell r="X854">
            <v>56629.63</v>
          </cell>
          <cell r="Z854">
            <v>56629.63</v>
          </cell>
          <cell r="AA854">
            <v>0</v>
          </cell>
        </row>
        <row r="855">
          <cell r="A855" t="str">
            <v>Réel</v>
          </cell>
          <cell r="D855" t="str">
            <v>Couverture</v>
          </cell>
          <cell r="X855">
            <v>22720</v>
          </cell>
          <cell r="Z855">
            <v>22720</v>
          </cell>
          <cell r="AA855">
            <v>0</v>
          </cell>
        </row>
        <row r="856">
          <cell r="A856" t="str">
            <v>Réel</v>
          </cell>
          <cell r="D856" t="str">
            <v>Raccos clients Externes</v>
          </cell>
          <cell r="X856">
            <v>39502.5</v>
          </cell>
          <cell r="Z856">
            <v>39502.5</v>
          </cell>
          <cell r="AA856">
            <v>0</v>
          </cell>
        </row>
        <row r="857">
          <cell r="A857" t="str">
            <v>Réel</v>
          </cell>
          <cell r="D857" t="str">
            <v>Raccos clients Externes</v>
          </cell>
          <cell r="X857">
            <v>22222.04</v>
          </cell>
          <cell r="Z857">
            <v>22222.04</v>
          </cell>
          <cell r="AA857">
            <v>0</v>
          </cell>
        </row>
        <row r="858">
          <cell r="A858" t="str">
            <v>Réel</v>
          </cell>
          <cell r="D858" t="str">
            <v>Raccos clients SFR Business Team</v>
          </cell>
          <cell r="X858">
            <v>200</v>
          </cell>
          <cell r="Z858">
            <v>200</v>
          </cell>
          <cell r="AA858">
            <v>0</v>
          </cell>
        </row>
        <row r="859">
          <cell r="A859" t="str">
            <v>Réel</v>
          </cell>
          <cell r="D859" t="str">
            <v>Raccos clients SFR Business Team</v>
          </cell>
          <cell r="X859">
            <v>2730</v>
          </cell>
          <cell r="Z859">
            <v>2730</v>
          </cell>
          <cell r="AA859">
            <v>0</v>
          </cell>
        </row>
        <row r="860">
          <cell r="A860" t="str">
            <v>Réel</v>
          </cell>
          <cell r="D860" t="str">
            <v>Raccos clients Division Opérateurs</v>
          </cell>
          <cell r="X860">
            <v>300</v>
          </cell>
          <cell r="Z860">
            <v>300</v>
          </cell>
          <cell r="AA860">
            <v>0</v>
          </cell>
        </row>
        <row r="861">
          <cell r="A861" t="str">
            <v>Réel</v>
          </cell>
          <cell r="D861" t="str">
            <v>Raccos clients Division Opérateurs</v>
          </cell>
          <cell r="X861">
            <v>2483</v>
          </cell>
          <cell r="Z861">
            <v>2483</v>
          </cell>
          <cell r="AA861">
            <v>0</v>
          </cell>
        </row>
        <row r="862">
          <cell r="A862" t="str">
            <v>Réel</v>
          </cell>
          <cell r="D862" t="str">
            <v>QOS</v>
          </cell>
          <cell r="X862">
            <v>7758</v>
          </cell>
          <cell r="Z862">
            <v>7758</v>
          </cell>
          <cell r="AA862">
            <v>0</v>
          </cell>
        </row>
        <row r="863">
          <cell r="A863" t="str">
            <v>Réel</v>
          </cell>
          <cell r="D863" t="str">
            <v>Raccos clients Externes</v>
          </cell>
          <cell r="X863">
            <v>0</v>
          </cell>
          <cell r="Z863">
            <v>0</v>
          </cell>
          <cell r="AA863">
            <v>0</v>
          </cell>
        </row>
        <row r="864">
          <cell r="A864" t="str">
            <v>Réel</v>
          </cell>
          <cell r="D864" t="str">
            <v>Couverture</v>
          </cell>
          <cell r="X864">
            <v>0</v>
          </cell>
          <cell r="Z864">
            <v>0</v>
          </cell>
          <cell r="AA864">
            <v>0</v>
          </cell>
        </row>
        <row r="865">
          <cell r="A865" t="str">
            <v>Réel</v>
          </cell>
          <cell r="D865" t="str">
            <v>Couverture</v>
          </cell>
          <cell r="X865">
            <v>0</v>
          </cell>
          <cell r="Z865">
            <v>0</v>
          </cell>
          <cell r="AA865">
            <v>0</v>
          </cell>
        </row>
        <row r="866">
          <cell r="A866" t="str">
            <v>Réel</v>
          </cell>
          <cell r="D866" t="str">
            <v>Couverture</v>
          </cell>
          <cell r="X866">
            <v>-419023.84</v>
          </cell>
          <cell r="Z866">
            <v>-419023.84</v>
          </cell>
          <cell r="AA866">
            <v>0</v>
          </cell>
        </row>
        <row r="867">
          <cell r="A867" t="str">
            <v>Réel</v>
          </cell>
          <cell r="D867" t="str">
            <v>Raccos clients Externes</v>
          </cell>
          <cell r="X867">
            <v>6500</v>
          </cell>
          <cell r="Z867">
            <v>6500</v>
          </cell>
          <cell r="AA867">
            <v>0</v>
          </cell>
        </row>
        <row r="868">
          <cell r="A868" t="str">
            <v>Réel</v>
          </cell>
          <cell r="D868" t="str">
            <v>Couverture</v>
          </cell>
          <cell r="X868">
            <v>0</v>
          </cell>
          <cell r="Z868">
            <v>0</v>
          </cell>
          <cell r="AA868">
            <v>0</v>
          </cell>
        </row>
        <row r="869">
          <cell r="A869" t="str">
            <v>Réel</v>
          </cell>
          <cell r="D869" t="str">
            <v>Capacité</v>
          </cell>
          <cell r="X869">
            <v>-61264</v>
          </cell>
          <cell r="Z869">
            <v>-61264</v>
          </cell>
          <cell r="AA869">
            <v>0</v>
          </cell>
        </row>
        <row r="870">
          <cell r="A870" t="str">
            <v>Réel</v>
          </cell>
          <cell r="D870" t="str">
            <v>Capacité</v>
          </cell>
          <cell r="X870">
            <v>-400</v>
          </cell>
          <cell r="Z870">
            <v>-400</v>
          </cell>
          <cell r="AA870">
            <v>0</v>
          </cell>
        </row>
        <row r="871">
          <cell r="A871" t="str">
            <v>Réel</v>
          </cell>
          <cell r="D871" t="str">
            <v>Couverture</v>
          </cell>
          <cell r="X871">
            <v>-63373.599999999999</v>
          </cell>
          <cell r="Z871">
            <v>-63373.599999999999</v>
          </cell>
          <cell r="AA871">
            <v>0</v>
          </cell>
        </row>
        <row r="872">
          <cell r="A872" t="str">
            <v>Réel</v>
          </cell>
          <cell r="D872" t="str">
            <v>Capacité</v>
          </cell>
          <cell r="X872">
            <v>-5169</v>
          </cell>
          <cell r="Z872">
            <v>-5169</v>
          </cell>
          <cell r="AA872">
            <v>0</v>
          </cell>
        </row>
        <row r="873">
          <cell r="A873" t="str">
            <v>Réel</v>
          </cell>
          <cell r="D873" t="str">
            <v>Capacité</v>
          </cell>
          <cell r="X873">
            <v>-45938.6</v>
          </cell>
          <cell r="Z873">
            <v>-45938.6</v>
          </cell>
          <cell r="AA873">
            <v>0</v>
          </cell>
        </row>
        <row r="874">
          <cell r="A874" t="str">
            <v>Réel</v>
          </cell>
          <cell r="D874" t="str">
            <v>Capacité</v>
          </cell>
          <cell r="X874">
            <v>-7828.3999999999942</v>
          </cell>
          <cell r="Z874">
            <v>-7828.3999999999942</v>
          </cell>
          <cell r="AA874">
            <v>0</v>
          </cell>
        </row>
        <row r="875">
          <cell r="A875" t="str">
            <v>Réel</v>
          </cell>
          <cell r="D875" t="str">
            <v>Capacité</v>
          </cell>
          <cell r="X875">
            <v>-3446</v>
          </cell>
          <cell r="Z875">
            <v>-3446</v>
          </cell>
          <cell r="AA875">
            <v>0</v>
          </cell>
        </row>
        <row r="876">
          <cell r="A876" t="str">
            <v>Réel</v>
          </cell>
          <cell r="D876" t="str">
            <v>Capacité</v>
          </cell>
          <cell r="X876">
            <v>-28566.79</v>
          </cell>
          <cell r="Z876">
            <v>-28566.79</v>
          </cell>
          <cell r="AA876">
            <v>0</v>
          </cell>
        </row>
        <row r="877">
          <cell r="A877" t="str">
            <v>Réel</v>
          </cell>
          <cell r="D877" t="str">
            <v>Capacité</v>
          </cell>
          <cell r="X877">
            <v>-18166.400000000001</v>
          </cell>
          <cell r="Z877">
            <v>-18166.400000000001</v>
          </cell>
          <cell r="AA877">
            <v>0</v>
          </cell>
        </row>
        <row r="878">
          <cell r="A878" t="str">
            <v>Réel</v>
          </cell>
          <cell r="D878" t="str">
            <v>Capacité</v>
          </cell>
          <cell r="X878">
            <v>-8381.59</v>
          </cell>
          <cell r="Z878">
            <v>-8381.59</v>
          </cell>
          <cell r="AA878">
            <v>0</v>
          </cell>
        </row>
        <row r="879">
          <cell r="A879" t="str">
            <v>Réel</v>
          </cell>
          <cell r="D879" t="str">
            <v>Couverture</v>
          </cell>
          <cell r="X879">
            <v>1802</v>
          </cell>
          <cell r="Z879">
            <v>1802</v>
          </cell>
          <cell r="AA879">
            <v>0</v>
          </cell>
        </row>
        <row r="880">
          <cell r="A880" t="str">
            <v>Réel</v>
          </cell>
          <cell r="D880" t="str">
            <v>Couverture</v>
          </cell>
          <cell r="X880">
            <v>0</v>
          </cell>
          <cell r="Z880">
            <v>0</v>
          </cell>
          <cell r="AA880">
            <v>0</v>
          </cell>
        </row>
        <row r="881">
          <cell r="A881" t="str">
            <v>Réel</v>
          </cell>
          <cell r="D881" t="str">
            <v>Couverture</v>
          </cell>
          <cell r="H881" t="str">
            <v>Intra DSP</v>
          </cell>
          <cell r="X881">
            <v>7070.88</v>
          </cell>
          <cell r="Z881">
            <v>7070.88</v>
          </cell>
          <cell r="AA881">
            <v>0</v>
          </cell>
        </row>
        <row r="882">
          <cell r="A882" t="str">
            <v>Réel</v>
          </cell>
          <cell r="D882" t="str">
            <v>Raccos clients Externes</v>
          </cell>
          <cell r="H882" t="str">
            <v>Intra DSP</v>
          </cell>
          <cell r="X882">
            <v>0</v>
          </cell>
          <cell r="Z882">
            <v>0</v>
          </cell>
          <cell r="AA882">
            <v>0</v>
          </cell>
        </row>
        <row r="883">
          <cell r="A883" t="str">
            <v>Réel</v>
          </cell>
          <cell r="D883" t="str">
            <v>Couverture</v>
          </cell>
          <cell r="H883" t="str">
            <v>Intra DSP</v>
          </cell>
          <cell r="X883">
            <v>5030.3500000000004</v>
          </cell>
          <cell r="Z883">
            <v>5030.3500000000004</v>
          </cell>
          <cell r="AA883">
            <v>0</v>
          </cell>
        </row>
        <row r="884">
          <cell r="A884" t="str">
            <v>Réel</v>
          </cell>
          <cell r="D884" t="str">
            <v>Raccos clients Externes</v>
          </cell>
          <cell r="H884" t="str">
            <v>Intra DSP</v>
          </cell>
          <cell r="X884">
            <v>0</v>
          </cell>
          <cell r="Z884">
            <v>0</v>
          </cell>
          <cell r="AA884">
            <v>0</v>
          </cell>
        </row>
        <row r="885">
          <cell r="A885" t="str">
            <v>Réel</v>
          </cell>
          <cell r="D885" t="str">
            <v>Couverture</v>
          </cell>
          <cell r="H885" t="str">
            <v>Intra DSP</v>
          </cell>
          <cell r="X885">
            <v>-280000</v>
          </cell>
          <cell r="Z885">
            <v>-280000</v>
          </cell>
          <cell r="AA885">
            <v>0</v>
          </cell>
        </row>
        <row r="886">
          <cell r="A886" t="str">
            <v>Réel</v>
          </cell>
          <cell r="D886" t="str">
            <v>Couverture</v>
          </cell>
          <cell r="H886" t="str">
            <v>Intra DSP</v>
          </cell>
          <cell r="X886">
            <v>2955.67</v>
          </cell>
          <cell r="Z886">
            <v>2955.67</v>
          </cell>
          <cell r="AA886">
            <v>0</v>
          </cell>
        </row>
        <row r="887">
          <cell r="A887" t="str">
            <v>Réel</v>
          </cell>
          <cell r="D887" t="str">
            <v>Couverture</v>
          </cell>
          <cell r="H887" t="str">
            <v>Intra DSP</v>
          </cell>
          <cell r="X887">
            <v>8169.99</v>
          </cell>
          <cell r="Z887">
            <v>8169.99</v>
          </cell>
          <cell r="AA887">
            <v>0</v>
          </cell>
        </row>
        <row r="888">
          <cell r="A888" t="str">
            <v>Réel</v>
          </cell>
          <cell r="D888" t="str">
            <v>Raccos clients Externes</v>
          </cell>
          <cell r="H888" t="str">
            <v>Intra DSP</v>
          </cell>
          <cell r="X888">
            <v>0</v>
          </cell>
          <cell r="Z888">
            <v>0</v>
          </cell>
          <cell r="AA888">
            <v>0</v>
          </cell>
        </row>
        <row r="889">
          <cell r="A889" t="str">
            <v>Réel</v>
          </cell>
          <cell r="D889" t="str">
            <v>Couverture</v>
          </cell>
          <cell r="H889" t="str">
            <v>Intra DSP</v>
          </cell>
          <cell r="X889">
            <v>5275.07</v>
          </cell>
          <cell r="Z889">
            <v>5275.07</v>
          </cell>
          <cell r="AA889">
            <v>0</v>
          </cell>
        </row>
        <row r="890">
          <cell r="A890" t="str">
            <v>Réel</v>
          </cell>
          <cell r="D890" t="str">
            <v>Raccos clients Externes</v>
          </cell>
          <cell r="H890" t="str">
            <v>Intra DSP</v>
          </cell>
          <cell r="X890">
            <v>0</v>
          </cell>
          <cell r="Z890">
            <v>0</v>
          </cell>
          <cell r="AA890">
            <v>0</v>
          </cell>
        </row>
        <row r="891">
          <cell r="A891" t="str">
            <v>Réel</v>
          </cell>
          <cell r="D891" t="str">
            <v>Couverture</v>
          </cell>
          <cell r="H891" t="str">
            <v>Intra DSP</v>
          </cell>
          <cell r="X891">
            <v>3328.63</v>
          </cell>
          <cell r="Z891">
            <v>3328.63</v>
          </cell>
          <cell r="AA891">
            <v>0</v>
          </cell>
        </row>
        <row r="892">
          <cell r="A892" t="str">
            <v>Réel</v>
          </cell>
          <cell r="D892" t="str">
            <v>Raccos clients Externes</v>
          </cell>
          <cell r="H892" t="str">
            <v>Intra DSP</v>
          </cell>
          <cell r="X892">
            <v>0</v>
          </cell>
          <cell r="Z892">
            <v>0</v>
          </cell>
          <cell r="AA892">
            <v>0</v>
          </cell>
        </row>
        <row r="893">
          <cell r="A893" t="str">
            <v>Réel</v>
          </cell>
          <cell r="D893" t="str">
            <v>Couverture</v>
          </cell>
          <cell r="H893" t="str">
            <v>Intra DSP</v>
          </cell>
          <cell r="X893">
            <v>2800.48</v>
          </cell>
          <cell r="Z893">
            <v>2800.48</v>
          </cell>
          <cell r="AA893">
            <v>0</v>
          </cell>
        </row>
        <row r="894">
          <cell r="A894" t="str">
            <v>Réel</v>
          </cell>
          <cell r="D894" t="str">
            <v>Raccos clients Externes</v>
          </cell>
          <cell r="H894" t="str">
            <v>Intra DSP</v>
          </cell>
          <cell r="X894">
            <v>0</v>
          </cell>
          <cell r="Z894">
            <v>0</v>
          </cell>
          <cell r="AA894">
            <v>0</v>
          </cell>
        </row>
        <row r="895">
          <cell r="A895" t="str">
            <v>Réel</v>
          </cell>
          <cell r="D895" t="str">
            <v>Couverture</v>
          </cell>
          <cell r="H895" t="str">
            <v>Intra DSP</v>
          </cell>
          <cell r="X895">
            <v>6232.04</v>
          </cell>
          <cell r="Z895">
            <v>6232.04</v>
          </cell>
          <cell r="AA895">
            <v>0</v>
          </cell>
        </row>
        <row r="896">
          <cell r="A896" t="str">
            <v>Réel</v>
          </cell>
          <cell r="D896" t="str">
            <v>Raccos clients Externes</v>
          </cell>
          <cell r="H896" t="str">
            <v>Intra DSP</v>
          </cell>
          <cell r="X896">
            <v>0</v>
          </cell>
          <cell r="Z896">
            <v>0</v>
          </cell>
          <cell r="AA896">
            <v>0</v>
          </cell>
        </row>
        <row r="897">
          <cell r="A897" t="str">
            <v>Réel</v>
          </cell>
          <cell r="D897" t="str">
            <v>Couverture</v>
          </cell>
          <cell r="H897" t="str">
            <v>Intra DSP</v>
          </cell>
          <cell r="X897">
            <v>2800.48</v>
          </cell>
          <cell r="Z897">
            <v>2800.48</v>
          </cell>
          <cell r="AA897">
            <v>0</v>
          </cell>
        </row>
        <row r="898">
          <cell r="A898" t="str">
            <v>Réel</v>
          </cell>
          <cell r="D898" t="str">
            <v>Raccos clients Externes</v>
          </cell>
          <cell r="H898" t="str">
            <v>Intra DSP</v>
          </cell>
          <cell r="X898">
            <v>0</v>
          </cell>
          <cell r="Z898">
            <v>0</v>
          </cell>
          <cell r="AA898">
            <v>0</v>
          </cell>
        </row>
        <row r="899">
          <cell r="A899" t="str">
            <v>Réel</v>
          </cell>
          <cell r="D899" t="str">
            <v>Couverture</v>
          </cell>
          <cell r="H899" t="str">
            <v>Intra DSP</v>
          </cell>
          <cell r="X899">
            <v>12925.61</v>
          </cell>
          <cell r="Z899">
            <v>12925.61</v>
          </cell>
          <cell r="AA899">
            <v>0</v>
          </cell>
        </row>
        <row r="900">
          <cell r="A900" t="str">
            <v>Réel</v>
          </cell>
          <cell r="D900" t="str">
            <v>Raccos clients Externes</v>
          </cell>
          <cell r="H900" t="str">
            <v>Intra DSP</v>
          </cell>
          <cell r="X900">
            <v>0</v>
          </cell>
          <cell r="Z900">
            <v>0</v>
          </cell>
          <cell r="AA900">
            <v>0</v>
          </cell>
        </row>
        <row r="901">
          <cell r="A901" t="str">
            <v>Réel</v>
          </cell>
          <cell r="D901" t="str">
            <v>Couverture</v>
          </cell>
          <cell r="H901" t="str">
            <v>Intra DSP</v>
          </cell>
          <cell r="X901">
            <v>4903.41</v>
          </cell>
          <cell r="Z901">
            <v>4903.41</v>
          </cell>
          <cell r="AA901">
            <v>0</v>
          </cell>
        </row>
        <row r="902">
          <cell r="A902" t="str">
            <v>Réel</v>
          </cell>
          <cell r="D902" t="str">
            <v>Raccos clients Externes</v>
          </cell>
          <cell r="H902" t="str">
            <v>Intra DSP</v>
          </cell>
          <cell r="X902">
            <v>0</v>
          </cell>
          <cell r="Z902">
            <v>0</v>
          </cell>
          <cell r="AA902">
            <v>0</v>
          </cell>
        </row>
        <row r="903">
          <cell r="A903" t="str">
            <v>Réel</v>
          </cell>
          <cell r="D903" t="str">
            <v>Couverture</v>
          </cell>
          <cell r="H903" t="str">
            <v>Intra DSP</v>
          </cell>
          <cell r="X903">
            <v>1247.8</v>
          </cell>
          <cell r="Z903">
            <v>1247.8</v>
          </cell>
          <cell r="AA903">
            <v>0</v>
          </cell>
        </row>
        <row r="904">
          <cell r="A904" t="str">
            <v>Réel</v>
          </cell>
          <cell r="D904" t="str">
            <v>Couverture</v>
          </cell>
          <cell r="H904" t="str">
            <v>Intra DSP</v>
          </cell>
          <cell r="X904">
            <v>2955.67</v>
          </cell>
          <cell r="Z904">
            <v>2955.67</v>
          </cell>
          <cell r="AA904">
            <v>0</v>
          </cell>
        </row>
        <row r="905">
          <cell r="A905" t="str">
            <v>Réel</v>
          </cell>
          <cell r="D905" t="str">
            <v>Raccos clients Externes</v>
          </cell>
          <cell r="H905" t="str">
            <v>Intra DSP</v>
          </cell>
          <cell r="X905">
            <v>0</v>
          </cell>
          <cell r="Z905">
            <v>0</v>
          </cell>
          <cell r="AA905">
            <v>0</v>
          </cell>
        </row>
        <row r="906">
          <cell r="A906" t="str">
            <v>Réel</v>
          </cell>
          <cell r="D906" t="str">
            <v>Couverture</v>
          </cell>
          <cell r="H906" t="str">
            <v>Intra DSP</v>
          </cell>
          <cell r="X906">
            <v>2636.18</v>
          </cell>
          <cell r="Z906">
            <v>2636.18</v>
          </cell>
          <cell r="AA906">
            <v>0</v>
          </cell>
        </row>
        <row r="907">
          <cell r="A907" t="str">
            <v>Réel</v>
          </cell>
          <cell r="D907" t="str">
            <v>Raccos clients Externes</v>
          </cell>
          <cell r="H907" t="str">
            <v>Intra DSP</v>
          </cell>
          <cell r="X907">
            <v>0</v>
          </cell>
          <cell r="Z907">
            <v>0</v>
          </cell>
          <cell r="AA907">
            <v>0</v>
          </cell>
        </row>
        <row r="908">
          <cell r="A908" t="str">
            <v>Réel</v>
          </cell>
          <cell r="D908" t="str">
            <v>Couverture</v>
          </cell>
          <cell r="H908" t="str">
            <v>Intra DSP</v>
          </cell>
          <cell r="X908">
            <v>9400</v>
          </cell>
          <cell r="Z908">
            <v>9400</v>
          </cell>
          <cell r="AA908">
            <v>0</v>
          </cell>
        </row>
        <row r="909">
          <cell r="A909" t="str">
            <v>Réel</v>
          </cell>
          <cell r="D909" t="str">
            <v>QOS</v>
          </cell>
          <cell r="X909">
            <v>0</v>
          </cell>
          <cell r="Z909">
            <v>0</v>
          </cell>
          <cell r="AA909">
            <v>0</v>
          </cell>
        </row>
        <row r="910">
          <cell r="A910" t="str">
            <v>Réel</v>
          </cell>
          <cell r="D910" t="str">
            <v>Couverture</v>
          </cell>
          <cell r="X910">
            <v>0</v>
          </cell>
          <cell r="Z910">
            <v>0</v>
          </cell>
          <cell r="AA910">
            <v>0</v>
          </cell>
        </row>
        <row r="911">
          <cell r="A911" t="str">
            <v>Réel</v>
          </cell>
          <cell r="D911" t="str">
            <v>Couverture</v>
          </cell>
          <cell r="X911">
            <v>9500</v>
          </cell>
          <cell r="Z911">
            <v>9500</v>
          </cell>
          <cell r="AA911">
            <v>0</v>
          </cell>
        </row>
        <row r="912">
          <cell r="A912" t="str">
            <v>Réel</v>
          </cell>
          <cell r="D912" t="str">
            <v>Raccos clients Externes</v>
          </cell>
          <cell r="X912">
            <v>0</v>
          </cell>
          <cell r="Z912">
            <v>0</v>
          </cell>
          <cell r="AA912">
            <v>0</v>
          </cell>
        </row>
        <row r="913">
          <cell r="A913" t="str">
            <v>Réel</v>
          </cell>
          <cell r="D913" t="str">
            <v>Raccos clients SFR Mobile</v>
          </cell>
          <cell r="X913">
            <v>0</v>
          </cell>
          <cell r="Z913">
            <v>0</v>
          </cell>
          <cell r="AA913">
            <v>0</v>
          </cell>
        </row>
        <row r="914">
          <cell r="A914" t="str">
            <v>Réel</v>
          </cell>
          <cell r="D914" t="str">
            <v>Couverture</v>
          </cell>
          <cell r="H914" t="str">
            <v>Refac mat DSP</v>
          </cell>
          <cell r="X914">
            <v>0</v>
          </cell>
          <cell r="Z914">
            <v>0</v>
          </cell>
          <cell r="AA914">
            <v>0</v>
          </cell>
        </row>
        <row r="915">
          <cell r="A915" t="str">
            <v>Réel</v>
          </cell>
          <cell r="D915" t="str">
            <v>Capacité</v>
          </cell>
          <cell r="H915" t="str">
            <v>Refac mat DSP</v>
          </cell>
          <cell r="X915">
            <v>103.20000000001164</v>
          </cell>
          <cell r="Z915">
            <v>103.20000000001164</v>
          </cell>
          <cell r="AA915">
            <v>0</v>
          </cell>
        </row>
        <row r="916">
          <cell r="A916" t="str">
            <v>Réel</v>
          </cell>
          <cell r="D916" t="str">
            <v>Capacité</v>
          </cell>
          <cell r="H916" t="str">
            <v>Refac mat DSP</v>
          </cell>
          <cell r="X916">
            <v>81.52</v>
          </cell>
          <cell r="Z916">
            <v>81.52</v>
          </cell>
          <cell r="AA916">
            <v>0</v>
          </cell>
        </row>
        <row r="917">
          <cell r="A917" t="str">
            <v>Réel</v>
          </cell>
          <cell r="D917" t="str">
            <v>Couverture</v>
          </cell>
          <cell r="H917" t="str">
            <v>Refac mat DSP</v>
          </cell>
          <cell r="X917">
            <v>0</v>
          </cell>
          <cell r="Z917">
            <v>0</v>
          </cell>
          <cell r="AA917">
            <v>0</v>
          </cell>
        </row>
        <row r="918">
          <cell r="A918" t="str">
            <v>Réel</v>
          </cell>
          <cell r="D918" t="str">
            <v>Couverture</v>
          </cell>
          <cell r="H918" t="str">
            <v>SFR IG</v>
          </cell>
          <cell r="X918">
            <v>-40000</v>
          </cell>
          <cell r="Z918">
            <v>-40000</v>
          </cell>
          <cell r="AA918">
            <v>0</v>
          </cell>
        </row>
        <row r="919">
          <cell r="A919" t="str">
            <v>Réel</v>
          </cell>
          <cell r="D919" t="str">
            <v>Couverture</v>
          </cell>
          <cell r="H919" t="str">
            <v>Refac mat DSP</v>
          </cell>
          <cell r="X919">
            <v>0</v>
          </cell>
          <cell r="Z919">
            <v>0</v>
          </cell>
          <cell r="AA919">
            <v>0</v>
          </cell>
        </row>
        <row r="920">
          <cell r="A920" t="str">
            <v>Réel</v>
          </cell>
          <cell r="D920" t="str">
            <v>Capacité</v>
          </cell>
          <cell r="H920" t="str">
            <v>Refac mat DSP</v>
          </cell>
          <cell r="X920">
            <v>991.2</v>
          </cell>
          <cell r="Z920">
            <v>991.2</v>
          </cell>
          <cell r="AA920">
            <v>0</v>
          </cell>
        </row>
        <row r="921">
          <cell r="A921" t="str">
            <v>Réel</v>
          </cell>
          <cell r="D921" t="str">
            <v>Couverture</v>
          </cell>
          <cell r="H921" t="str">
            <v>Refac mat DSP</v>
          </cell>
          <cell r="X921">
            <v>0</v>
          </cell>
          <cell r="Z921">
            <v>0</v>
          </cell>
          <cell r="AA921">
            <v>0</v>
          </cell>
        </row>
        <row r="922">
          <cell r="A922" t="str">
            <v>Réel</v>
          </cell>
          <cell r="D922" t="str">
            <v>Couverture</v>
          </cell>
          <cell r="H922" t="str">
            <v>Refac mat DSP</v>
          </cell>
          <cell r="X922">
            <v>0</v>
          </cell>
          <cell r="Z922">
            <v>0</v>
          </cell>
          <cell r="AA922">
            <v>0</v>
          </cell>
        </row>
        <row r="923">
          <cell r="A923" t="str">
            <v>Réel</v>
          </cell>
          <cell r="D923" t="str">
            <v>Couverture</v>
          </cell>
          <cell r="H923" t="str">
            <v>Refac mat DSP</v>
          </cell>
          <cell r="X923">
            <v>806.61000000000058</v>
          </cell>
          <cell r="Z923">
            <v>806.61000000000058</v>
          </cell>
          <cell r="AA923">
            <v>0</v>
          </cell>
        </row>
        <row r="924">
          <cell r="A924" t="str">
            <v>Réel</v>
          </cell>
          <cell r="D924" t="str">
            <v>Capacité</v>
          </cell>
          <cell r="H924" t="str">
            <v>Refac mat DSP</v>
          </cell>
          <cell r="X924">
            <v>20.75</v>
          </cell>
          <cell r="Z924">
            <v>20.75</v>
          </cell>
          <cell r="AA924">
            <v>0</v>
          </cell>
        </row>
        <row r="925">
          <cell r="A925" t="str">
            <v>Réel</v>
          </cell>
          <cell r="D925" t="str">
            <v>Capacité</v>
          </cell>
          <cell r="H925" t="str">
            <v>Refac mat DSP</v>
          </cell>
          <cell r="X925">
            <v>74.290000000000006</v>
          </cell>
          <cell r="Z925">
            <v>74.290000000000006</v>
          </cell>
          <cell r="AA925">
            <v>0</v>
          </cell>
        </row>
        <row r="926">
          <cell r="A926" t="str">
            <v>Réel</v>
          </cell>
          <cell r="D926" t="str">
            <v>Couverture</v>
          </cell>
          <cell r="H926" t="str">
            <v>Refac mat DSP</v>
          </cell>
          <cell r="X926">
            <v>0</v>
          </cell>
          <cell r="Z926">
            <v>0</v>
          </cell>
          <cell r="AA926">
            <v>0</v>
          </cell>
        </row>
        <row r="927">
          <cell r="A927" t="str">
            <v>Réel</v>
          </cell>
          <cell r="D927" t="str">
            <v>Capacité</v>
          </cell>
          <cell r="H927" t="str">
            <v>Refac mat DSP</v>
          </cell>
          <cell r="X927">
            <v>0</v>
          </cell>
          <cell r="Z927">
            <v>0</v>
          </cell>
          <cell r="AA927">
            <v>0</v>
          </cell>
        </row>
        <row r="928">
          <cell r="A928" t="str">
            <v>Réel</v>
          </cell>
          <cell r="D928" t="str">
            <v>Couverture</v>
          </cell>
          <cell r="H928" t="str">
            <v>Refac mat DSP</v>
          </cell>
          <cell r="X928">
            <v>0</v>
          </cell>
          <cell r="Z928">
            <v>0</v>
          </cell>
          <cell r="AA928">
            <v>0</v>
          </cell>
        </row>
        <row r="929">
          <cell r="A929" t="str">
            <v>Réel</v>
          </cell>
          <cell r="D929" t="str">
            <v>Couverture</v>
          </cell>
          <cell r="H929" t="str">
            <v>SFR IG</v>
          </cell>
          <cell r="X929">
            <v>0</v>
          </cell>
          <cell r="Z929">
            <v>0</v>
          </cell>
          <cell r="AA929">
            <v>0</v>
          </cell>
        </row>
        <row r="930">
          <cell r="A930" t="str">
            <v>Réel</v>
          </cell>
          <cell r="D930" t="str">
            <v>Capacité</v>
          </cell>
          <cell r="H930" t="str">
            <v>Refac mat DSP</v>
          </cell>
          <cell r="X930">
            <v>0</v>
          </cell>
          <cell r="Z930">
            <v>0</v>
          </cell>
          <cell r="AA930">
            <v>0</v>
          </cell>
        </row>
        <row r="931">
          <cell r="A931" t="str">
            <v>Réel</v>
          </cell>
          <cell r="D931" t="str">
            <v>Couverture</v>
          </cell>
          <cell r="H931" t="str">
            <v>Refac mat DSP</v>
          </cell>
          <cell r="X931">
            <v>0</v>
          </cell>
          <cell r="Z931">
            <v>0</v>
          </cell>
          <cell r="AA931">
            <v>0</v>
          </cell>
        </row>
        <row r="932">
          <cell r="A932" t="str">
            <v>Réel</v>
          </cell>
          <cell r="D932" t="str">
            <v>Capacité</v>
          </cell>
          <cell r="H932" t="str">
            <v>Refac mat DSP</v>
          </cell>
          <cell r="X932">
            <v>0</v>
          </cell>
          <cell r="Z932">
            <v>0</v>
          </cell>
          <cell r="AA932">
            <v>0</v>
          </cell>
        </row>
        <row r="933">
          <cell r="A933" t="str">
            <v>Réel</v>
          </cell>
          <cell r="D933" t="str">
            <v>Capacité</v>
          </cell>
          <cell r="H933" t="str">
            <v>Refac mat DSP</v>
          </cell>
          <cell r="X933">
            <v>0</v>
          </cell>
          <cell r="Z933">
            <v>0</v>
          </cell>
          <cell r="AA933">
            <v>0</v>
          </cell>
        </row>
        <row r="934">
          <cell r="A934" t="str">
            <v>Réel</v>
          </cell>
          <cell r="D934" t="str">
            <v>Capacité</v>
          </cell>
          <cell r="H934" t="str">
            <v>Refac mat DSP</v>
          </cell>
          <cell r="X934">
            <v>118</v>
          </cell>
          <cell r="Z934">
            <v>118</v>
          </cell>
          <cell r="AA934">
            <v>0</v>
          </cell>
        </row>
        <row r="935">
          <cell r="A935" t="str">
            <v>Réel</v>
          </cell>
          <cell r="D935" t="str">
            <v>Capacité</v>
          </cell>
          <cell r="H935" t="str">
            <v>Refac mat DSP</v>
          </cell>
          <cell r="X935">
            <v>44377.17</v>
          </cell>
          <cell r="Z935">
            <v>44377.17</v>
          </cell>
          <cell r="AA935">
            <v>0</v>
          </cell>
        </row>
        <row r="936">
          <cell r="A936" t="str">
            <v>Réel</v>
          </cell>
          <cell r="D936" t="str">
            <v>Capacité</v>
          </cell>
          <cell r="H936" t="str">
            <v>Refac mat DSP</v>
          </cell>
          <cell r="X936">
            <v>30935.360000000001</v>
          </cell>
          <cell r="Z936">
            <v>30935.360000000001</v>
          </cell>
          <cell r="AA936">
            <v>0</v>
          </cell>
        </row>
        <row r="937">
          <cell r="A937" t="str">
            <v>Réel</v>
          </cell>
          <cell r="D937" t="str">
            <v>Capacité</v>
          </cell>
          <cell r="H937" t="str">
            <v>Refac mat DSP</v>
          </cell>
          <cell r="X937">
            <v>0</v>
          </cell>
          <cell r="Z937">
            <v>0</v>
          </cell>
          <cell r="AA937">
            <v>0</v>
          </cell>
        </row>
        <row r="938">
          <cell r="A938" t="str">
            <v>Réel</v>
          </cell>
          <cell r="D938" t="str">
            <v>Capacité</v>
          </cell>
          <cell r="H938" t="str">
            <v>Refac mat DSP</v>
          </cell>
          <cell r="X938">
            <v>0</v>
          </cell>
          <cell r="Z938">
            <v>0</v>
          </cell>
          <cell r="AA938">
            <v>0</v>
          </cell>
        </row>
        <row r="939">
          <cell r="A939" t="str">
            <v>Réel</v>
          </cell>
          <cell r="D939" t="str">
            <v>Couverture</v>
          </cell>
          <cell r="H939" t="str">
            <v>Refac mat DSP</v>
          </cell>
          <cell r="X939">
            <v>0</v>
          </cell>
          <cell r="Z939">
            <v>0</v>
          </cell>
          <cell r="AA939">
            <v>0</v>
          </cell>
        </row>
        <row r="940">
          <cell r="A940" t="str">
            <v>Réel</v>
          </cell>
          <cell r="D940" t="str">
            <v>Capacité</v>
          </cell>
          <cell r="H940" t="str">
            <v>Refac mat DSP</v>
          </cell>
          <cell r="X940">
            <v>0</v>
          </cell>
          <cell r="Z940">
            <v>0</v>
          </cell>
          <cell r="AA940">
            <v>0</v>
          </cell>
        </row>
        <row r="941">
          <cell r="A941" t="str">
            <v>Réel</v>
          </cell>
          <cell r="D941" t="str">
            <v>Capacité</v>
          </cell>
          <cell r="H941" t="str">
            <v>Refac mat DSP</v>
          </cell>
          <cell r="X941">
            <v>0</v>
          </cell>
          <cell r="Z941">
            <v>0</v>
          </cell>
          <cell r="AA941">
            <v>0</v>
          </cell>
        </row>
        <row r="942">
          <cell r="A942" t="str">
            <v>Réel</v>
          </cell>
          <cell r="D942" t="str">
            <v>Couverture</v>
          </cell>
          <cell r="H942" t="str">
            <v>Refac mat DSP</v>
          </cell>
          <cell r="X942">
            <v>0</v>
          </cell>
          <cell r="Z942">
            <v>0</v>
          </cell>
          <cell r="AA942">
            <v>0</v>
          </cell>
        </row>
        <row r="943">
          <cell r="A943" t="str">
            <v>Réel</v>
          </cell>
          <cell r="D943" t="str">
            <v>Capacité</v>
          </cell>
          <cell r="H943" t="str">
            <v>Refac mat DSP</v>
          </cell>
          <cell r="X943">
            <v>0</v>
          </cell>
          <cell r="Z943">
            <v>0</v>
          </cell>
          <cell r="AA943">
            <v>0</v>
          </cell>
        </row>
        <row r="944">
          <cell r="A944" t="str">
            <v>Réel</v>
          </cell>
          <cell r="D944" t="str">
            <v>Couverture</v>
          </cell>
          <cell r="H944" t="str">
            <v>Refac mat DSP</v>
          </cell>
          <cell r="X944">
            <v>0</v>
          </cell>
          <cell r="Z944">
            <v>0</v>
          </cell>
          <cell r="AA944">
            <v>0</v>
          </cell>
        </row>
        <row r="945">
          <cell r="A945" t="str">
            <v>Réel</v>
          </cell>
          <cell r="D945" t="str">
            <v>Capacité</v>
          </cell>
          <cell r="H945" t="str">
            <v>Refac mat DSP</v>
          </cell>
          <cell r="X945">
            <v>24758.19</v>
          </cell>
          <cell r="Z945">
            <v>24758.19</v>
          </cell>
          <cell r="AA945">
            <v>0</v>
          </cell>
        </row>
        <row r="946">
          <cell r="A946" t="str">
            <v>Réel</v>
          </cell>
          <cell r="D946" t="str">
            <v>Couverture</v>
          </cell>
          <cell r="H946" t="str">
            <v>Refac mat DSP</v>
          </cell>
          <cell r="X946">
            <v>0</v>
          </cell>
          <cell r="Z946">
            <v>0</v>
          </cell>
          <cell r="AA946">
            <v>0</v>
          </cell>
        </row>
        <row r="947">
          <cell r="A947" t="str">
            <v>Réel</v>
          </cell>
          <cell r="D947" t="str">
            <v>Capacité</v>
          </cell>
          <cell r="H947" t="str">
            <v>Refac mat DSP</v>
          </cell>
          <cell r="X947">
            <v>3846.35</v>
          </cell>
          <cell r="Z947">
            <v>3846.35</v>
          </cell>
          <cell r="AA947">
            <v>0</v>
          </cell>
        </row>
        <row r="948">
          <cell r="A948" t="str">
            <v>Réel</v>
          </cell>
          <cell r="D948" t="str">
            <v>Capacité</v>
          </cell>
          <cell r="H948" t="str">
            <v>Refac mat DSP</v>
          </cell>
          <cell r="X948">
            <v>1174.1600000000001</v>
          </cell>
          <cell r="Z948">
            <v>1174.1600000000001</v>
          </cell>
          <cell r="AA948">
            <v>0</v>
          </cell>
        </row>
        <row r="949">
          <cell r="A949" t="str">
            <v>Réel</v>
          </cell>
          <cell r="D949" t="str">
            <v>Capacité</v>
          </cell>
          <cell r="H949" t="str">
            <v>Refac mat DSP</v>
          </cell>
          <cell r="X949">
            <v>-0.19000000000232831</v>
          </cell>
          <cell r="Z949">
            <v>-0.19000000000232831</v>
          </cell>
          <cell r="AA949">
            <v>0</v>
          </cell>
        </row>
        <row r="950">
          <cell r="A950" t="str">
            <v>Réel</v>
          </cell>
          <cell r="D950" t="str">
            <v>Capacité</v>
          </cell>
          <cell r="H950" t="str">
            <v>Refac mat DSP</v>
          </cell>
          <cell r="X950">
            <v>0</v>
          </cell>
          <cell r="Z950">
            <v>0</v>
          </cell>
          <cell r="AA950">
            <v>0</v>
          </cell>
        </row>
        <row r="951">
          <cell r="A951" t="str">
            <v>Réel</v>
          </cell>
          <cell r="D951" t="str">
            <v>Raccos clients Externes</v>
          </cell>
          <cell r="H951" t="str">
            <v>SFR IG</v>
          </cell>
          <cell r="X951">
            <v>-1900</v>
          </cell>
          <cell r="Z951">
            <v>-1900</v>
          </cell>
          <cell r="AA951">
            <v>0</v>
          </cell>
        </row>
        <row r="952">
          <cell r="A952" t="str">
            <v>Réel</v>
          </cell>
          <cell r="D952" t="str">
            <v>Capacité</v>
          </cell>
          <cell r="H952" t="str">
            <v>Refac mat DSP</v>
          </cell>
          <cell r="X952">
            <v>77.790000000000191</v>
          </cell>
          <cell r="Z952">
            <v>77.790000000000191</v>
          </cell>
          <cell r="AA952">
            <v>0</v>
          </cell>
        </row>
        <row r="953">
          <cell r="A953" t="str">
            <v>Réel</v>
          </cell>
          <cell r="D953" t="str">
            <v>Capacité</v>
          </cell>
          <cell r="H953" t="str">
            <v>Refac mat DSP</v>
          </cell>
          <cell r="X953">
            <v>99.619999999999891</v>
          </cell>
          <cell r="Z953">
            <v>99.619999999999891</v>
          </cell>
          <cell r="AA953">
            <v>0</v>
          </cell>
        </row>
        <row r="954">
          <cell r="A954" t="str">
            <v>Réel</v>
          </cell>
          <cell r="D954" t="str">
            <v>Capacité</v>
          </cell>
          <cell r="H954" t="str">
            <v>Refac mat DSP</v>
          </cell>
          <cell r="X954">
            <v>0</v>
          </cell>
          <cell r="Z954">
            <v>0</v>
          </cell>
          <cell r="AA954">
            <v>0</v>
          </cell>
        </row>
        <row r="955">
          <cell r="A955" t="str">
            <v>Réel</v>
          </cell>
          <cell r="D955" t="str">
            <v>Capacité</v>
          </cell>
          <cell r="H955" t="str">
            <v>Refac mat DSP</v>
          </cell>
          <cell r="X955">
            <v>0</v>
          </cell>
          <cell r="Z955">
            <v>0</v>
          </cell>
          <cell r="AA955">
            <v>0</v>
          </cell>
        </row>
        <row r="956">
          <cell r="A956" t="str">
            <v>Réel</v>
          </cell>
          <cell r="D956" t="str">
            <v>Couverture</v>
          </cell>
          <cell r="H956" t="str">
            <v>Refac mat DSP</v>
          </cell>
          <cell r="X956">
            <v>0</v>
          </cell>
          <cell r="Z956">
            <v>0</v>
          </cell>
          <cell r="AA956">
            <v>0</v>
          </cell>
        </row>
        <row r="957">
          <cell r="A957" t="str">
            <v>Réel</v>
          </cell>
          <cell r="D957" t="str">
            <v>Capacité</v>
          </cell>
          <cell r="H957" t="str">
            <v>Refac mat DSP</v>
          </cell>
          <cell r="X957">
            <v>7621.66</v>
          </cell>
          <cell r="Z957">
            <v>7621.66</v>
          </cell>
          <cell r="AA957">
            <v>0</v>
          </cell>
        </row>
        <row r="958">
          <cell r="A958" t="str">
            <v>Réel</v>
          </cell>
          <cell r="D958" t="str">
            <v>Couverture</v>
          </cell>
          <cell r="H958" t="str">
            <v>Refac mat DSP</v>
          </cell>
          <cell r="X958">
            <v>0</v>
          </cell>
          <cell r="Z958">
            <v>0</v>
          </cell>
          <cell r="AA958">
            <v>0</v>
          </cell>
        </row>
        <row r="959">
          <cell r="A959" t="str">
            <v>Réel</v>
          </cell>
          <cell r="D959" t="str">
            <v>Capacité</v>
          </cell>
          <cell r="H959" t="str">
            <v>Refac mat DSP</v>
          </cell>
          <cell r="X959">
            <v>27553.22</v>
          </cell>
          <cell r="Z959">
            <v>27553.22</v>
          </cell>
          <cell r="AA959">
            <v>0</v>
          </cell>
        </row>
        <row r="960">
          <cell r="A960" t="str">
            <v>Réel</v>
          </cell>
          <cell r="D960" t="str">
            <v>Capacité</v>
          </cell>
          <cell r="H960" t="str">
            <v>Refac mat DSP</v>
          </cell>
          <cell r="X960">
            <v>0</v>
          </cell>
          <cell r="Z960">
            <v>0</v>
          </cell>
          <cell r="AA960">
            <v>0</v>
          </cell>
        </row>
        <row r="961">
          <cell r="A961" t="str">
            <v>Réel</v>
          </cell>
          <cell r="D961" t="str">
            <v>Capacité</v>
          </cell>
          <cell r="H961" t="str">
            <v>Refac mat DSP</v>
          </cell>
          <cell r="X961">
            <v>49436.91</v>
          </cell>
          <cell r="Z961">
            <v>49436.91</v>
          </cell>
          <cell r="AA961">
            <v>0</v>
          </cell>
        </row>
        <row r="962">
          <cell r="A962" t="str">
            <v>Réel</v>
          </cell>
          <cell r="D962" t="str">
            <v>Couverture</v>
          </cell>
          <cell r="H962" t="str">
            <v>Refac mat DSP</v>
          </cell>
          <cell r="X962">
            <v>0</v>
          </cell>
          <cell r="Z962">
            <v>0</v>
          </cell>
          <cell r="AA962">
            <v>0</v>
          </cell>
        </row>
        <row r="963">
          <cell r="A963" t="str">
            <v>Réel</v>
          </cell>
          <cell r="D963" t="str">
            <v>Couverture</v>
          </cell>
          <cell r="H963" t="str">
            <v>Refac mat DSP</v>
          </cell>
          <cell r="X963">
            <v>20.21</v>
          </cell>
          <cell r="Z963">
            <v>20.21</v>
          </cell>
          <cell r="AA963">
            <v>0</v>
          </cell>
        </row>
        <row r="964">
          <cell r="A964" t="str">
            <v>Réel</v>
          </cell>
          <cell r="D964" t="str">
            <v>Couverture</v>
          </cell>
          <cell r="H964" t="str">
            <v>Refac mat DSP</v>
          </cell>
          <cell r="X964">
            <v>0</v>
          </cell>
          <cell r="Z964">
            <v>0</v>
          </cell>
          <cell r="AA964">
            <v>0</v>
          </cell>
        </row>
        <row r="965">
          <cell r="A965" t="str">
            <v>Réel</v>
          </cell>
          <cell r="D965" t="str">
            <v>Capacité</v>
          </cell>
          <cell r="H965" t="str">
            <v>Refac mat DSP</v>
          </cell>
          <cell r="X965">
            <v>82.679999999999836</v>
          </cell>
          <cell r="Z965">
            <v>82.679999999999836</v>
          </cell>
          <cell r="AA965">
            <v>0</v>
          </cell>
        </row>
        <row r="966">
          <cell r="A966" t="str">
            <v>Réel</v>
          </cell>
          <cell r="D966" t="str">
            <v>Capacité</v>
          </cell>
          <cell r="H966" t="str">
            <v>Refac mat DSP</v>
          </cell>
          <cell r="X966">
            <v>535.5</v>
          </cell>
          <cell r="Z966">
            <v>535.5</v>
          </cell>
          <cell r="AA966">
            <v>0</v>
          </cell>
        </row>
        <row r="967">
          <cell r="A967" t="str">
            <v>Réel</v>
          </cell>
          <cell r="D967" t="str">
            <v>Couverture</v>
          </cell>
          <cell r="X967">
            <v>29589.4</v>
          </cell>
          <cell r="Z967">
            <v>29589.4</v>
          </cell>
          <cell r="AA967">
            <v>0</v>
          </cell>
        </row>
        <row r="968">
          <cell r="A968" t="str">
            <v>Réel</v>
          </cell>
          <cell r="D968" t="str">
            <v>Couverture</v>
          </cell>
          <cell r="X968">
            <v>0</v>
          </cell>
          <cell r="Z968">
            <v>0</v>
          </cell>
          <cell r="AA968">
            <v>0</v>
          </cell>
        </row>
        <row r="969">
          <cell r="A969" t="str">
            <v>Réel</v>
          </cell>
          <cell r="D969" t="str">
            <v>Raccos clients Externes</v>
          </cell>
          <cell r="X969">
            <v>0</v>
          </cell>
          <cell r="Z969">
            <v>0</v>
          </cell>
          <cell r="AA969">
            <v>0</v>
          </cell>
        </row>
        <row r="970">
          <cell r="A970" t="str">
            <v>Réel</v>
          </cell>
          <cell r="D970" t="str">
            <v>Couverture</v>
          </cell>
          <cell r="X970">
            <v>70000</v>
          </cell>
          <cell r="Z970">
            <v>70000</v>
          </cell>
          <cell r="AA970">
            <v>0</v>
          </cell>
        </row>
        <row r="971">
          <cell r="A971" t="str">
            <v>Réel</v>
          </cell>
          <cell r="D971" t="str">
            <v>Couverture</v>
          </cell>
          <cell r="X971">
            <v>-7.2759576141834259E-12</v>
          </cell>
          <cell r="Z971">
            <v>-7.2759576141834259E-12</v>
          </cell>
          <cell r="AA971">
            <v>0</v>
          </cell>
        </row>
        <row r="972">
          <cell r="A972" t="str">
            <v>Réel</v>
          </cell>
          <cell r="D972" t="str">
            <v>Couverture</v>
          </cell>
          <cell r="X972">
            <v>14147.46</v>
          </cell>
          <cell r="Z972">
            <v>14147.46</v>
          </cell>
          <cell r="AA972">
            <v>0</v>
          </cell>
        </row>
        <row r="973">
          <cell r="A973" t="str">
            <v>Réel</v>
          </cell>
          <cell r="D973" t="str">
            <v>Couverture</v>
          </cell>
          <cell r="X973">
            <v>0</v>
          </cell>
          <cell r="Z973">
            <v>0</v>
          </cell>
          <cell r="AA973">
            <v>0</v>
          </cell>
        </row>
        <row r="974">
          <cell r="A974" t="str">
            <v>Réel</v>
          </cell>
          <cell r="D974" t="str">
            <v>Raccos clients Externes</v>
          </cell>
          <cell r="X974">
            <v>-56656.78</v>
          </cell>
          <cell r="Z974">
            <v>-56656.78</v>
          </cell>
          <cell r="AA974">
            <v>0</v>
          </cell>
        </row>
        <row r="975">
          <cell r="A975" t="str">
            <v>Réel</v>
          </cell>
          <cell r="D975" t="str">
            <v>Raccos clients Externes</v>
          </cell>
          <cell r="X975">
            <v>0</v>
          </cell>
          <cell r="Z975">
            <v>0</v>
          </cell>
          <cell r="AA975">
            <v>0</v>
          </cell>
        </row>
        <row r="976">
          <cell r="A976" t="str">
            <v>Réel</v>
          </cell>
          <cell r="D976" t="str">
            <v>Couverture</v>
          </cell>
          <cell r="X976">
            <v>0</v>
          </cell>
          <cell r="Z976">
            <v>0</v>
          </cell>
          <cell r="AA976">
            <v>0</v>
          </cell>
        </row>
        <row r="977">
          <cell r="A977" t="str">
            <v>Réel</v>
          </cell>
          <cell r="D977" t="str">
            <v>Couverture</v>
          </cell>
          <cell r="X977">
            <v>0</v>
          </cell>
          <cell r="Z977">
            <v>0</v>
          </cell>
          <cell r="AA977">
            <v>0</v>
          </cell>
        </row>
        <row r="978">
          <cell r="A978" t="str">
            <v>Réel</v>
          </cell>
          <cell r="D978" t="str">
            <v>Raccos clients SFR Business Team</v>
          </cell>
          <cell r="X978">
            <v>0</v>
          </cell>
          <cell r="Z978">
            <v>0</v>
          </cell>
          <cell r="AA978">
            <v>0</v>
          </cell>
        </row>
        <row r="979">
          <cell r="A979" t="str">
            <v>Réel</v>
          </cell>
          <cell r="D979" t="str">
            <v>Raccos clients SFR Business Team</v>
          </cell>
          <cell r="X979">
            <v>0</v>
          </cell>
          <cell r="Z979">
            <v>0</v>
          </cell>
          <cell r="AA979">
            <v>0</v>
          </cell>
        </row>
        <row r="980">
          <cell r="A980" t="str">
            <v>Réel</v>
          </cell>
          <cell r="D980" t="str">
            <v>Raccos clients Externes</v>
          </cell>
          <cell r="X980">
            <v>27000</v>
          </cell>
          <cell r="Z980">
            <v>27000</v>
          </cell>
          <cell r="AA980">
            <v>0</v>
          </cell>
        </row>
        <row r="981">
          <cell r="A981" t="str">
            <v>Réel</v>
          </cell>
          <cell r="D981" t="str">
            <v>THD</v>
          </cell>
          <cell r="X981">
            <v>71663.73</v>
          </cell>
          <cell r="Z981">
            <v>71663.73</v>
          </cell>
          <cell r="AA981">
            <v>71600.98</v>
          </cell>
        </row>
        <row r="982">
          <cell r="A982" t="str">
            <v>Réel</v>
          </cell>
          <cell r="D982" t="str">
            <v>THD</v>
          </cell>
          <cell r="X982">
            <v>372628.68</v>
          </cell>
          <cell r="Z982">
            <v>372628.68</v>
          </cell>
          <cell r="AA982">
            <v>372628.68</v>
          </cell>
        </row>
        <row r="983">
          <cell r="A983" t="str">
            <v>Réel</v>
          </cell>
          <cell r="D983" t="str">
            <v>THD</v>
          </cell>
          <cell r="X983">
            <v>328190.5</v>
          </cell>
          <cell r="Z983">
            <v>328190.5</v>
          </cell>
          <cell r="AA983">
            <v>328190.5</v>
          </cell>
        </row>
        <row r="984">
          <cell r="A984" t="str">
            <v>Réel</v>
          </cell>
          <cell r="D984" t="str">
            <v>THD</v>
          </cell>
          <cell r="X984">
            <v>-1580000</v>
          </cell>
          <cell r="Z984">
            <v>-1580000</v>
          </cell>
          <cell r="AA984">
            <v>0</v>
          </cell>
        </row>
        <row r="985">
          <cell r="A985" t="str">
            <v>Réel</v>
          </cell>
          <cell r="D985" t="str">
            <v>THD</v>
          </cell>
          <cell r="X985">
            <v>521571.87</v>
          </cell>
          <cell r="Z985">
            <v>521571.87</v>
          </cell>
          <cell r="AA985">
            <v>497810.68</v>
          </cell>
        </row>
        <row r="986">
          <cell r="A986" t="str">
            <v>Réel</v>
          </cell>
          <cell r="D986" t="str">
            <v>THD</v>
          </cell>
          <cell r="X986">
            <v>145877.66999999998</v>
          </cell>
          <cell r="Z986">
            <v>145877.66999999998</v>
          </cell>
          <cell r="AA986">
            <v>58326.66</v>
          </cell>
        </row>
        <row r="987">
          <cell r="A987" t="str">
            <v>Réel</v>
          </cell>
          <cell r="D987" t="str">
            <v>THD</v>
          </cell>
          <cell r="X987">
            <v>886690.52</v>
          </cell>
          <cell r="Z987">
            <v>886690.52</v>
          </cell>
          <cell r="AA987">
            <v>663571.94999999995</v>
          </cell>
        </row>
        <row r="988">
          <cell r="A988" t="str">
            <v>Réel</v>
          </cell>
          <cell r="D988" t="str">
            <v>THD</v>
          </cell>
          <cell r="X988">
            <v>-534169.48999999987</v>
          </cell>
          <cell r="Z988">
            <v>-534169.48999999987</v>
          </cell>
          <cell r="AA988">
            <v>-534518.32999999996</v>
          </cell>
        </row>
        <row r="989">
          <cell r="A989" t="str">
            <v>Réel</v>
          </cell>
          <cell r="D989" t="str">
            <v>THD</v>
          </cell>
          <cell r="X989">
            <v>112871.85000000002</v>
          </cell>
          <cell r="Z989">
            <v>112871.85000000002</v>
          </cell>
          <cell r="AA989">
            <v>112871.85</v>
          </cell>
        </row>
        <row r="990">
          <cell r="A990" t="str">
            <v>Réel</v>
          </cell>
          <cell r="D990" t="str">
            <v>THD</v>
          </cell>
          <cell r="X990">
            <v>9488.48</v>
          </cell>
          <cell r="Z990">
            <v>9488.48</v>
          </cell>
          <cell r="AA990">
            <v>9488.48</v>
          </cell>
        </row>
        <row r="991">
          <cell r="A991" t="str">
            <v>Réel</v>
          </cell>
          <cell r="D991" t="str">
            <v>THD</v>
          </cell>
          <cell r="X991">
            <v>65902.16</v>
          </cell>
          <cell r="Z991">
            <v>65902.16</v>
          </cell>
          <cell r="AA991">
            <v>39832.949999999997</v>
          </cell>
        </row>
        <row r="992">
          <cell r="A992" t="str">
            <v>Réel</v>
          </cell>
          <cell r="D992" t="str">
            <v>THD</v>
          </cell>
          <cell r="X992">
            <v>342114.25</v>
          </cell>
          <cell r="Z992">
            <v>342114.25</v>
          </cell>
          <cell r="AA992">
            <v>343410.03</v>
          </cell>
        </row>
        <row r="993">
          <cell r="A993" t="str">
            <v>Réel</v>
          </cell>
          <cell r="D993" t="str">
            <v>THD</v>
          </cell>
          <cell r="X993">
            <v>0</v>
          </cell>
          <cell r="Z993">
            <v>0</v>
          </cell>
          <cell r="AA993">
            <v>0</v>
          </cell>
        </row>
        <row r="994">
          <cell r="A994" t="str">
            <v>Réel</v>
          </cell>
          <cell r="D994" t="str">
            <v>THD</v>
          </cell>
          <cell r="H994" t="str">
            <v>Refac mat DSP</v>
          </cell>
          <cell r="X994">
            <v>9014.7800000000007</v>
          </cell>
          <cell r="Z994">
            <v>9014.7800000000007</v>
          </cell>
          <cell r="AA994">
            <v>2168.7800000000002</v>
          </cell>
        </row>
        <row r="995">
          <cell r="A995" t="str">
            <v>Réel</v>
          </cell>
          <cell r="D995" t="str">
            <v>THD</v>
          </cell>
          <cell r="H995" t="str">
            <v>Intra DSP</v>
          </cell>
          <cell r="X995">
            <v>23375</v>
          </cell>
          <cell r="Z995">
            <v>23375</v>
          </cell>
          <cell r="AA995">
            <v>0</v>
          </cell>
        </row>
        <row r="996">
          <cell r="A996" t="str">
            <v>Réel</v>
          </cell>
          <cell r="D996" t="str">
            <v>THD</v>
          </cell>
          <cell r="H996" t="str">
            <v>Intra DSP</v>
          </cell>
          <cell r="X996">
            <v>-7.2759576141834259E-12</v>
          </cell>
          <cell r="Z996">
            <v>-7.2759576141834259E-12</v>
          </cell>
          <cell r="AA996">
            <v>-7.2759576141834259E-12</v>
          </cell>
        </row>
        <row r="997">
          <cell r="A997" t="str">
            <v>Réel</v>
          </cell>
          <cell r="D997" t="str">
            <v>THD</v>
          </cell>
          <cell r="H997" t="str">
            <v>Intra DSP</v>
          </cell>
          <cell r="X997">
            <v>44492.570000000007</v>
          </cell>
          <cell r="Z997">
            <v>44492.570000000007</v>
          </cell>
          <cell r="AA997">
            <v>10721.2</v>
          </cell>
        </row>
        <row r="998">
          <cell r="A998" t="str">
            <v>Réel</v>
          </cell>
          <cell r="D998" t="str">
            <v>Capacité</v>
          </cell>
          <cell r="X998">
            <v>4700.6000000000004</v>
          </cell>
          <cell r="Z998">
            <v>4700.6000000000004</v>
          </cell>
          <cell r="AA998">
            <v>4700.6000000000004</v>
          </cell>
        </row>
        <row r="999">
          <cell r="A999" t="str">
            <v>Réel</v>
          </cell>
          <cell r="D999" t="str">
            <v>Raccos clients Externes</v>
          </cell>
          <cell r="X999">
            <v>8579.2099999999991</v>
          </cell>
          <cell r="Z999">
            <v>8579.2099999999991</v>
          </cell>
          <cell r="AA999">
            <v>8579.2099999999991</v>
          </cell>
        </row>
        <row r="1000">
          <cell r="A1000" t="str">
            <v>Réel</v>
          </cell>
          <cell r="D1000" t="str">
            <v>Raccos clients Division Opérateurs</v>
          </cell>
          <cell r="X1000">
            <v>3888.88</v>
          </cell>
          <cell r="Z1000">
            <v>3888.88</v>
          </cell>
          <cell r="AA1000">
            <v>3888.88</v>
          </cell>
        </row>
        <row r="1001">
          <cell r="A1001" t="str">
            <v>Réel</v>
          </cell>
          <cell r="D1001" t="str">
            <v>Couverture</v>
          </cell>
          <cell r="X1001">
            <v>3766</v>
          </cell>
          <cell r="Z1001">
            <v>3766</v>
          </cell>
          <cell r="AA1001">
            <v>3766</v>
          </cell>
        </row>
        <row r="1002">
          <cell r="A1002" t="str">
            <v>Réel</v>
          </cell>
          <cell r="D1002" t="str">
            <v>Couverture</v>
          </cell>
          <cell r="X1002">
            <v>45315</v>
          </cell>
          <cell r="Z1002">
            <v>45315</v>
          </cell>
          <cell r="AA1002">
            <v>45315</v>
          </cell>
        </row>
        <row r="1003">
          <cell r="A1003" t="str">
            <v>Réel</v>
          </cell>
          <cell r="D1003" t="str">
            <v>Couverture</v>
          </cell>
          <cell r="X1003">
            <v>7593</v>
          </cell>
          <cell r="Z1003">
            <v>7593</v>
          </cell>
          <cell r="AA1003">
            <v>7593</v>
          </cell>
        </row>
        <row r="1004">
          <cell r="A1004" t="str">
            <v>Réel</v>
          </cell>
          <cell r="D1004" t="str">
            <v>Raccos clients Externes</v>
          </cell>
          <cell r="X1004">
            <v>6500</v>
          </cell>
          <cell r="Z1004">
            <v>6500</v>
          </cell>
          <cell r="AA1004">
            <v>6500</v>
          </cell>
        </row>
        <row r="1005">
          <cell r="A1005" t="str">
            <v>Réel</v>
          </cell>
          <cell r="D1005" t="str">
            <v>Couverture</v>
          </cell>
          <cell r="X1005">
            <v>91143.39</v>
          </cell>
          <cell r="Z1005">
            <v>91143.39</v>
          </cell>
          <cell r="AA1005">
            <v>91143.39</v>
          </cell>
        </row>
        <row r="1006">
          <cell r="A1006" t="str">
            <v>Réel</v>
          </cell>
          <cell r="D1006" t="str">
            <v>Couverture</v>
          </cell>
          <cell r="X1006">
            <v>36778.199999999997</v>
          </cell>
          <cell r="Z1006">
            <v>36778.199999999997</v>
          </cell>
          <cell r="AA1006">
            <v>36778.199999999997</v>
          </cell>
        </row>
        <row r="1007">
          <cell r="A1007" t="str">
            <v>Réel</v>
          </cell>
          <cell r="D1007" t="str">
            <v>Couverture</v>
          </cell>
          <cell r="X1007">
            <v>410</v>
          </cell>
          <cell r="Z1007">
            <v>410</v>
          </cell>
          <cell r="AA1007">
            <v>410</v>
          </cell>
        </row>
        <row r="1008">
          <cell r="A1008" t="str">
            <v>Réel</v>
          </cell>
          <cell r="D1008" t="str">
            <v>Couverture</v>
          </cell>
          <cell r="X1008">
            <v>200</v>
          </cell>
          <cell r="Z1008">
            <v>200</v>
          </cell>
          <cell r="AA1008">
            <v>200</v>
          </cell>
        </row>
        <row r="1009">
          <cell r="A1009" t="str">
            <v>Réel</v>
          </cell>
          <cell r="D1009" t="str">
            <v>Couverture</v>
          </cell>
          <cell r="X1009">
            <v>1440</v>
          </cell>
          <cell r="Z1009">
            <v>1440</v>
          </cell>
          <cell r="AA1009">
            <v>1440</v>
          </cell>
        </row>
        <row r="1010">
          <cell r="A1010" t="str">
            <v>Réel</v>
          </cell>
          <cell r="D1010" t="str">
            <v>Raccos clients Externes</v>
          </cell>
          <cell r="X1010">
            <v>4100</v>
          </cell>
          <cell r="Z1010">
            <v>4100</v>
          </cell>
          <cell r="AA1010">
            <v>4100</v>
          </cell>
        </row>
        <row r="1011">
          <cell r="A1011" t="str">
            <v>Réel</v>
          </cell>
          <cell r="D1011" t="str">
            <v>Raccos clients SFR Business Team</v>
          </cell>
          <cell r="X1011">
            <v>5090</v>
          </cell>
          <cell r="Z1011">
            <v>5090</v>
          </cell>
          <cell r="AA1011">
            <v>5090</v>
          </cell>
        </row>
        <row r="1012">
          <cell r="A1012" t="str">
            <v>Réel</v>
          </cell>
          <cell r="D1012" t="str">
            <v>Capacité</v>
          </cell>
          <cell r="X1012">
            <v>97983.4</v>
          </cell>
          <cell r="Z1012">
            <v>97983.4</v>
          </cell>
          <cell r="AA1012">
            <v>97983.4</v>
          </cell>
        </row>
        <row r="1013">
          <cell r="A1013" t="str">
            <v>Réel</v>
          </cell>
          <cell r="D1013" t="str">
            <v>Capacité</v>
          </cell>
          <cell r="X1013">
            <v>400</v>
          </cell>
          <cell r="Z1013">
            <v>400</v>
          </cell>
          <cell r="AA1013">
            <v>400</v>
          </cell>
        </row>
        <row r="1014">
          <cell r="A1014" t="str">
            <v>Réel</v>
          </cell>
          <cell r="D1014" t="str">
            <v>Couverture</v>
          </cell>
          <cell r="X1014">
            <v>94955</v>
          </cell>
          <cell r="Z1014">
            <v>94955</v>
          </cell>
          <cell r="AA1014">
            <v>94955</v>
          </cell>
        </row>
        <row r="1015">
          <cell r="A1015" t="str">
            <v>Réel</v>
          </cell>
          <cell r="D1015" t="str">
            <v>Capacité</v>
          </cell>
          <cell r="X1015">
            <v>85567.6</v>
          </cell>
          <cell r="Z1015">
            <v>85567.6</v>
          </cell>
          <cell r="AA1015">
            <v>85567.6</v>
          </cell>
        </row>
        <row r="1016">
          <cell r="A1016" t="str">
            <v>Réel</v>
          </cell>
          <cell r="D1016" t="str">
            <v>Capacité</v>
          </cell>
          <cell r="X1016">
            <v>8615</v>
          </cell>
          <cell r="Z1016">
            <v>8615</v>
          </cell>
          <cell r="AA1016">
            <v>8615</v>
          </cell>
        </row>
        <row r="1017">
          <cell r="A1017" t="str">
            <v>Réel</v>
          </cell>
          <cell r="D1017" t="str">
            <v>Capacité</v>
          </cell>
          <cell r="X1017">
            <v>97494.5</v>
          </cell>
          <cell r="Z1017">
            <v>97494.5</v>
          </cell>
          <cell r="AA1017">
            <v>97494.5</v>
          </cell>
        </row>
        <row r="1018">
          <cell r="A1018" t="str">
            <v>Réel</v>
          </cell>
          <cell r="D1018" t="str">
            <v>Capacité</v>
          </cell>
          <cell r="X1018">
            <v>3446</v>
          </cell>
          <cell r="Z1018">
            <v>3446</v>
          </cell>
          <cell r="AA1018">
            <v>3446</v>
          </cell>
        </row>
        <row r="1019">
          <cell r="A1019" t="str">
            <v>Réel</v>
          </cell>
          <cell r="D1019" t="str">
            <v>Capacité</v>
          </cell>
          <cell r="X1019">
            <v>6892</v>
          </cell>
          <cell r="Z1019">
            <v>6892</v>
          </cell>
          <cell r="AA1019">
            <v>6892</v>
          </cell>
        </row>
        <row r="1020">
          <cell r="A1020" t="str">
            <v>Réel</v>
          </cell>
          <cell r="D1020" t="str">
            <v>Capacité</v>
          </cell>
          <cell r="X1020">
            <v>28640.799999999999</v>
          </cell>
          <cell r="Z1020">
            <v>28640.799999999999</v>
          </cell>
          <cell r="AA1020">
            <v>28640.799999999999</v>
          </cell>
        </row>
        <row r="1021">
          <cell r="A1021" t="str">
            <v>Réel</v>
          </cell>
          <cell r="D1021" t="str">
            <v>Capacité</v>
          </cell>
          <cell r="X1021">
            <v>31950.400000000001</v>
          </cell>
          <cell r="Z1021">
            <v>31950.400000000001</v>
          </cell>
          <cell r="AA1021">
            <v>31950.400000000001</v>
          </cell>
        </row>
        <row r="1022">
          <cell r="A1022" t="str">
            <v>Réel</v>
          </cell>
          <cell r="D1022" t="str">
            <v>Couverture</v>
          </cell>
          <cell r="X1022">
            <v>102.96</v>
          </cell>
          <cell r="Z1022">
            <v>102.96</v>
          </cell>
          <cell r="AA1022">
            <v>102.96</v>
          </cell>
        </row>
        <row r="1023">
          <cell r="A1023" t="str">
            <v>Réel</v>
          </cell>
          <cell r="D1023" t="str">
            <v>Couverture</v>
          </cell>
          <cell r="X1023">
            <v>5169</v>
          </cell>
          <cell r="Z1023">
            <v>5169</v>
          </cell>
          <cell r="AA1023">
            <v>5169</v>
          </cell>
        </row>
        <row r="1024">
          <cell r="A1024" t="str">
            <v>Réel</v>
          </cell>
          <cell r="D1024" t="str">
            <v>Capacité</v>
          </cell>
          <cell r="X1024">
            <v>17706</v>
          </cell>
          <cell r="Z1024">
            <v>17706</v>
          </cell>
          <cell r="AA1024">
            <v>17706</v>
          </cell>
        </row>
        <row r="1025">
          <cell r="A1025" t="str">
            <v>Réel</v>
          </cell>
          <cell r="D1025" t="str">
            <v>Couverture</v>
          </cell>
          <cell r="X1025">
            <v>0</v>
          </cell>
          <cell r="Z1025">
            <v>0</v>
          </cell>
          <cell r="AA1025">
            <v>0</v>
          </cell>
        </row>
        <row r="1026">
          <cell r="A1026" t="str">
            <v>Réel</v>
          </cell>
          <cell r="D1026" t="str">
            <v>Couverture</v>
          </cell>
          <cell r="X1026">
            <v>3446</v>
          </cell>
          <cell r="Z1026">
            <v>3446</v>
          </cell>
          <cell r="AA1026">
            <v>3446</v>
          </cell>
        </row>
        <row r="1027">
          <cell r="A1027" t="str">
            <v>Réel</v>
          </cell>
          <cell r="D1027" t="str">
            <v>Couverture</v>
          </cell>
          <cell r="X1027">
            <v>11986.99</v>
          </cell>
          <cell r="Z1027">
            <v>11986.99</v>
          </cell>
          <cell r="AA1027">
            <v>11986.99</v>
          </cell>
        </row>
        <row r="1028">
          <cell r="A1028" t="str">
            <v>Réel</v>
          </cell>
          <cell r="D1028" t="str">
            <v>Capacité</v>
          </cell>
          <cell r="X1028">
            <v>1723</v>
          </cell>
          <cell r="Z1028">
            <v>1723</v>
          </cell>
          <cell r="AA1028">
            <v>1723</v>
          </cell>
        </row>
        <row r="1029">
          <cell r="A1029" t="str">
            <v>Réel</v>
          </cell>
          <cell r="D1029" t="str">
            <v>Couverture</v>
          </cell>
          <cell r="X1029">
            <v>3782.4</v>
          </cell>
          <cell r="Z1029">
            <v>3782.4</v>
          </cell>
          <cell r="AA1029">
            <v>3782.4</v>
          </cell>
        </row>
        <row r="1030">
          <cell r="A1030" t="str">
            <v>Réel</v>
          </cell>
          <cell r="D1030" t="str">
            <v>Couverture</v>
          </cell>
          <cell r="X1030">
            <v>8381.59</v>
          </cell>
          <cell r="Z1030">
            <v>8381.59</v>
          </cell>
          <cell r="AA1030">
            <v>8381.59</v>
          </cell>
        </row>
        <row r="1031">
          <cell r="A1031" t="str">
            <v>Réel</v>
          </cell>
          <cell r="D1031" t="str">
            <v>Capacité</v>
          </cell>
          <cell r="X1031">
            <v>350</v>
          </cell>
          <cell r="Z1031">
            <v>350</v>
          </cell>
          <cell r="AA1031">
            <v>350</v>
          </cell>
        </row>
        <row r="1032">
          <cell r="A1032" t="str">
            <v>Réel</v>
          </cell>
          <cell r="D1032" t="str">
            <v>Capacité</v>
          </cell>
          <cell r="X1032">
            <v>2025</v>
          </cell>
          <cell r="Z1032">
            <v>2025</v>
          </cell>
          <cell r="AA1032">
            <v>2025</v>
          </cell>
        </row>
        <row r="1033">
          <cell r="A1033" t="str">
            <v>Réel</v>
          </cell>
          <cell r="D1033" t="str">
            <v>Raccos clients SFR Business Team</v>
          </cell>
          <cell r="X1033">
            <v>8326.16</v>
          </cell>
          <cell r="Z1033">
            <v>8326.16</v>
          </cell>
          <cell r="AA1033">
            <v>8326.16</v>
          </cell>
        </row>
        <row r="1034">
          <cell r="A1034" t="str">
            <v>Réel</v>
          </cell>
          <cell r="D1034" t="str">
            <v>Raccos clients Externes</v>
          </cell>
          <cell r="X1034">
            <v>46115.09</v>
          </cell>
          <cell r="Z1034">
            <v>46115.09</v>
          </cell>
          <cell r="AA1034">
            <v>46115.09</v>
          </cell>
        </row>
        <row r="1035">
          <cell r="A1035" t="str">
            <v>Réel</v>
          </cell>
          <cell r="D1035" t="str">
            <v>Raccos clients Externes</v>
          </cell>
          <cell r="X1035">
            <v>869</v>
          </cell>
          <cell r="Z1035">
            <v>869</v>
          </cell>
          <cell r="AA1035">
            <v>869</v>
          </cell>
        </row>
        <row r="1036">
          <cell r="A1036" t="str">
            <v>Réel</v>
          </cell>
          <cell r="D1036" t="str">
            <v>Raccos clients SFR Business Team</v>
          </cell>
          <cell r="X1036">
            <v>2250</v>
          </cell>
          <cell r="Z1036">
            <v>2250</v>
          </cell>
          <cell r="AA1036">
            <v>2250</v>
          </cell>
        </row>
        <row r="1037">
          <cell r="A1037" t="str">
            <v>Réel</v>
          </cell>
          <cell r="D1037" t="str">
            <v>Raccos clients SFR Business Team</v>
          </cell>
          <cell r="X1037">
            <v>1533</v>
          </cell>
          <cell r="Z1037">
            <v>1533</v>
          </cell>
          <cell r="AA1037">
            <v>1533</v>
          </cell>
        </row>
        <row r="1038">
          <cell r="A1038" t="str">
            <v>Réel</v>
          </cell>
          <cell r="D1038" t="str">
            <v>Raccos clients SFR Business Team</v>
          </cell>
          <cell r="X1038">
            <v>4216.8999999999996</v>
          </cell>
          <cell r="Z1038">
            <v>4216.8999999999996</v>
          </cell>
          <cell r="AA1038">
            <v>4216.8999999999996</v>
          </cell>
        </row>
        <row r="1039">
          <cell r="A1039" t="str">
            <v>Réel</v>
          </cell>
          <cell r="D1039" t="str">
            <v>Raccos clients Externes</v>
          </cell>
          <cell r="X1039">
            <v>1080</v>
          </cell>
          <cell r="Z1039">
            <v>1080</v>
          </cell>
          <cell r="AA1039">
            <v>1080</v>
          </cell>
        </row>
        <row r="1040">
          <cell r="A1040" t="str">
            <v>Réel</v>
          </cell>
          <cell r="D1040" t="str">
            <v>Raccos clients Externes</v>
          </cell>
          <cell r="X1040">
            <v>11622.73</v>
          </cell>
          <cell r="Z1040">
            <v>11622.73</v>
          </cell>
          <cell r="AA1040">
            <v>11622.73</v>
          </cell>
        </row>
        <row r="1041">
          <cell r="A1041" t="str">
            <v>Réel</v>
          </cell>
          <cell r="D1041" t="str">
            <v>Raccos clients Externes</v>
          </cell>
          <cell r="X1041">
            <v>1077.08</v>
          </cell>
          <cell r="Z1041">
            <v>1077.08</v>
          </cell>
          <cell r="AA1041">
            <v>1077.08</v>
          </cell>
        </row>
        <row r="1042">
          <cell r="A1042" t="str">
            <v>Réel</v>
          </cell>
          <cell r="D1042" t="str">
            <v>Capacité</v>
          </cell>
          <cell r="X1042">
            <v>567</v>
          </cell>
          <cell r="Z1042">
            <v>567</v>
          </cell>
          <cell r="AA1042">
            <v>567</v>
          </cell>
        </row>
        <row r="1043">
          <cell r="A1043" t="str">
            <v>Réel</v>
          </cell>
          <cell r="D1043" t="str">
            <v>Raccos clients Division Opérateurs</v>
          </cell>
          <cell r="X1043">
            <v>6714.9</v>
          </cell>
          <cell r="Z1043">
            <v>6714.9</v>
          </cell>
          <cell r="AA1043">
            <v>6714.9</v>
          </cell>
        </row>
        <row r="1044">
          <cell r="A1044" t="str">
            <v>Réel</v>
          </cell>
          <cell r="D1044" t="str">
            <v>Raccos clients Division Opérateurs</v>
          </cell>
          <cell r="X1044">
            <v>4767</v>
          </cell>
          <cell r="Z1044">
            <v>4767</v>
          </cell>
          <cell r="AA1044">
            <v>4767</v>
          </cell>
        </row>
        <row r="1045">
          <cell r="A1045" t="str">
            <v>Réel</v>
          </cell>
          <cell r="D1045" t="str">
            <v>Raccos clients Division Opérateurs</v>
          </cell>
          <cell r="X1045">
            <v>2550</v>
          </cell>
          <cell r="Z1045">
            <v>2550</v>
          </cell>
          <cell r="AA1045">
            <v>2550</v>
          </cell>
        </row>
        <row r="1046">
          <cell r="A1046" t="str">
            <v>Réel</v>
          </cell>
          <cell r="D1046" t="str">
            <v>Couverture</v>
          </cell>
          <cell r="X1046">
            <v>-13984.1</v>
          </cell>
          <cell r="Z1046">
            <v>-13984.1</v>
          </cell>
          <cell r="AA1046">
            <v>-13984.1</v>
          </cell>
        </row>
        <row r="1047">
          <cell r="A1047" t="str">
            <v>Réel</v>
          </cell>
          <cell r="D1047" t="str">
            <v>Couverture</v>
          </cell>
          <cell r="X1047">
            <v>-7920</v>
          </cell>
          <cell r="Z1047">
            <v>-7920</v>
          </cell>
          <cell r="AA1047">
            <v>-7920</v>
          </cell>
        </row>
        <row r="1048">
          <cell r="A1048" t="str">
            <v>Réel</v>
          </cell>
          <cell r="D1048" t="str">
            <v>Couverture</v>
          </cell>
          <cell r="X1048">
            <v>9500</v>
          </cell>
          <cell r="Z1048">
            <v>9500</v>
          </cell>
          <cell r="AA1048">
            <v>9500</v>
          </cell>
        </row>
        <row r="1049">
          <cell r="A1049" t="str">
            <v>Réel</v>
          </cell>
          <cell r="D1049" t="str">
            <v>Raccos clients Externes</v>
          </cell>
          <cell r="X1049">
            <v>5145.7</v>
          </cell>
          <cell r="Z1049">
            <v>5145.7</v>
          </cell>
          <cell r="AA1049">
            <v>5145.7</v>
          </cell>
        </row>
        <row r="1050">
          <cell r="A1050" t="str">
            <v>Réel</v>
          </cell>
          <cell r="D1050" t="str">
            <v>Raccos clients SFR Business Team</v>
          </cell>
          <cell r="X1050">
            <v>424.26</v>
          </cell>
          <cell r="Z1050">
            <v>424.26</v>
          </cell>
          <cell r="AA1050">
            <v>424.26</v>
          </cell>
        </row>
        <row r="1051">
          <cell r="A1051" t="str">
            <v>Réel</v>
          </cell>
          <cell r="D1051" t="str">
            <v>Raccos clients Externes</v>
          </cell>
          <cell r="X1051">
            <v>12878.02</v>
          </cell>
          <cell r="Z1051">
            <v>12878.02</v>
          </cell>
          <cell r="AA1051">
            <v>12878.02</v>
          </cell>
        </row>
        <row r="1052">
          <cell r="A1052" t="str">
            <v>Réel</v>
          </cell>
          <cell r="D1052" t="str">
            <v>Couverture</v>
          </cell>
          <cell r="X1052">
            <v>5764.59</v>
          </cell>
          <cell r="Z1052">
            <v>5764.59</v>
          </cell>
          <cell r="AA1052">
            <v>5764.59</v>
          </cell>
        </row>
        <row r="1053">
          <cell r="A1053" t="str">
            <v>Réel</v>
          </cell>
          <cell r="D1053" t="str">
            <v>Couverture</v>
          </cell>
          <cell r="X1053">
            <v>2850</v>
          </cell>
          <cell r="Z1053">
            <v>2850</v>
          </cell>
          <cell r="AA1053">
            <v>2850</v>
          </cell>
        </row>
        <row r="1054">
          <cell r="A1054" t="str">
            <v>Réel</v>
          </cell>
          <cell r="D1054" t="str">
            <v>Couverture</v>
          </cell>
          <cell r="X1054">
            <v>30561.75</v>
          </cell>
          <cell r="Z1054">
            <v>30561.75</v>
          </cell>
          <cell r="AA1054">
            <v>30561.75</v>
          </cell>
        </row>
        <row r="1055">
          <cell r="A1055" t="str">
            <v>Réel</v>
          </cell>
          <cell r="D1055" t="str">
            <v>Raccos clients Externes</v>
          </cell>
          <cell r="X1055">
            <v>1150</v>
          </cell>
          <cell r="Z1055">
            <v>1150</v>
          </cell>
          <cell r="AA1055">
            <v>1150</v>
          </cell>
        </row>
        <row r="1056">
          <cell r="A1056" t="str">
            <v>Réel</v>
          </cell>
          <cell r="D1056" t="str">
            <v>Raccos clients Externes</v>
          </cell>
          <cell r="X1056">
            <v>3262.5</v>
          </cell>
          <cell r="Z1056">
            <v>3262.5</v>
          </cell>
          <cell r="AA1056">
            <v>3262.5</v>
          </cell>
        </row>
        <row r="1057">
          <cell r="A1057" t="str">
            <v>Réel</v>
          </cell>
          <cell r="D1057" t="str">
            <v>Raccos clients Externes</v>
          </cell>
          <cell r="X1057">
            <v>18905.5</v>
          </cell>
          <cell r="Z1057">
            <v>18905.5</v>
          </cell>
          <cell r="AA1057">
            <v>18905.5</v>
          </cell>
        </row>
        <row r="1058">
          <cell r="A1058" t="str">
            <v>Réel</v>
          </cell>
          <cell r="D1058" t="str">
            <v>Raccos clients Externes</v>
          </cell>
          <cell r="X1058">
            <v>9636</v>
          </cell>
          <cell r="Z1058">
            <v>9636</v>
          </cell>
          <cell r="AA1058">
            <v>9636</v>
          </cell>
        </row>
        <row r="1059">
          <cell r="A1059" t="str">
            <v>Réel</v>
          </cell>
          <cell r="D1059" t="str">
            <v>Couverture</v>
          </cell>
          <cell r="X1059">
            <v>374647.84</v>
          </cell>
          <cell r="Z1059">
            <v>374647.84</v>
          </cell>
          <cell r="AA1059">
            <v>374647.84</v>
          </cell>
        </row>
        <row r="1060">
          <cell r="A1060" t="str">
            <v>Réel</v>
          </cell>
          <cell r="D1060" t="str">
            <v>Couverture</v>
          </cell>
          <cell r="X1060">
            <v>-186145.21</v>
          </cell>
          <cell r="Z1060">
            <v>-186145.21</v>
          </cell>
          <cell r="AA1060">
            <v>-186145.21</v>
          </cell>
        </row>
        <row r="1061">
          <cell r="A1061" t="str">
            <v>Réel</v>
          </cell>
          <cell r="D1061" t="str">
            <v>Couverture</v>
          </cell>
          <cell r="X1061">
            <v>16497.46</v>
          </cell>
          <cell r="Z1061">
            <v>16497.46</v>
          </cell>
          <cell r="AA1061">
            <v>16497.46</v>
          </cell>
        </row>
        <row r="1062">
          <cell r="A1062" t="str">
            <v>Réel</v>
          </cell>
          <cell r="D1062" t="str">
            <v>Couverture</v>
          </cell>
          <cell r="X1062">
            <v>-128.44</v>
          </cell>
          <cell r="Z1062">
            <v>-128.44</v>
          </cell>
          <cell r="AA1062">
            <v>-128.44</v>
          </cell>
        </row>
        <row r="1063">
          <cell r="A1063" t="str">
            <v>Réel</v>
          </cell>
          <cell r="D1063" t="str">
            <v>Raccos clients Externes</v>
          </cell>
          <cell r="X1063">
            <v>18000</v>
          </cell>
          <cell r="Z1063">
            <v>18000</v>
          </cell>
          <cell r="AA1063">
            <v>18000</v>
          </cell>
        </row>
        <row r="1064">
          <cell r="A1064" t="str">
            <v>Réel</v>
          </cell>
          <cell r="D1064" t="str">
            <v>Couverture</v>
          </cell>
          <cell r="X1064">
            <v>54947.26</v>
          </cell>
          <cell r="Z1064">
            <v>54947.26</v>
          </cell>
          <cell r="AA1064">
            <v>54947.26</v>
          </cell>
        </row>
        <row r="1065">
          <cell r="A1065" t="str">
            <v>Réel</v>
          </cell>
          <cell r="D1065" t="str">
            <v>Raccos clients Externes</v>
          </cell>
          <cell r="X1065">
            <v>318.02</v>
          </cell>
          <cell r="Z1065">
            <v>318.02</v>
          </cell>
          <cell r="AA1065">
            <v>318.02</v>
          </cell>
        </row>
        <row r="1066">
          <cell r="A1066" t="str">
            <v>Réel</v>
          </cell>
          <cell r="D1066" t="str">
            <v>Raccos clients Externes</v>
          </cell>
          <cell r="X1066">
            <v>1573.17</v>
          </cell>
          <cell r="Z1066">
            <v>1573.17</v>
          </cell>
          <cell r="AA1066">
            <v>1573.17</v>
          </cell>
        </row>
        <row r="1067">
          <cell r="A1067" t="str">
            <v>Réel</v>
          </cell>
          <cell r="D1067" t="str">
            <v>Raccos clients Externes</v>
          </cell>
          <cell r="X1067">
            <v>1848.55</v>
          </cell>
          <cell r="Z1067">
            <v>1848.55</v>
          </cell>
          <cell r="AA1067">
            <v>1848.55</v>
          </cell>
        </row>
        <row r="1068">
          <cell r="A1068" t="str">
            <v>Réel</v>
          </cell>
          <cell r="D1068" t="str">
            <v>Raccos clients Division Opérateurs</v>
          </cell>
          <cell r="X1068">
            <v>82.58</v>
          </cell>
          <cell r="Z1068">
            <v>82.58</v>
          </cell>
          <cell r="AA1068">
            <v>82.58</v>
          </cell>
        </row>
        <row r="1069">
          <cell r="A1069" t="str">
            <v>Réel</v>
          </cell>
          <cell r="D1069" t="str">
            <v>Raccos clients Division Opérateurs</v>
          </cell>
          <cell r="X1069">
            <v>1237.18</v>
          </cell>
          <cell r="Z1069">
            <v>1237.18</v>
          </cell>
          <cell r="AA1069">
            <v>1237.18</v>
          </cell>
        </row>
        <row r="1070">
          <cell r="A1070" t="str">
            <v>Réel</v>
          </cell>
          <cell r="D1070" t="str">
            <v>Raccos clients Division Opérateurs</v>
          </cell>
          <cell r="X1070">
            <v>580.36</v>
          </cell>
          <cell r="Z1070">
            <v>580.36</v>
          </cell>
          <cell r="AA1070">
            <v>580.36</v>
          </cell>
        </row>
        <row r="1071">
          <cell r="A1071" t="str">
            <v>Réel</v>
          </cell>
          <cell r="D1071" t="str">
            <v>Raccos clients Externes</v>
          </cell>
          <cell r="X1071">
            <v>4561.6000000000004</v>
          </cell>
          <cell r="Z1071">
            <v>4561.6000000000004</v>
          </cell>
          <cell r="AA1071">
            <v>4561.6000000000004</v>
          </cell>
        </row>
        <row r="1072">
          <cell r="A1072" t="str">
            <v>Réel</v>
          </cell>
          <cell r="D1072" t="str">
            <v>Raccos clients SFR Mobile</v>
          </cell>
          <cell r="X1072">
            <v>6739.5</v>
          </cell>
          <cell r="Z1072">
            <v>6739.5</v>
          </cell>
          <cell r="AA1072">
            <v>6739.5</v>
          </cell>
        </row>
        <row r="1073">
          <cell r="A1073" t="str">
            <v>Réel</v>
          </cell>
          <cell r="D1073" t="str">
            <v>Couverture</v>
          </cell>
          <cell r="X1073">
            <v>963</v>
          </cell>
          <cell r="Z1073">
            <v>963</v>
          </cell>
          <cell r="AA1073">
            <v>963</v>
          </cell>
        </row>
        <row r="1074">
          <cell r="A1074" t="str">
            <v>Réel</v>
          </cell>
          <cell r="D1074" t="str">
            <v>Raccos clients Externes</v>
          </cell>
          <cell r="X1074">
            <v>27.15</v>
          </cell>
          <cell r="Z1074">
            <v>27.15</v>
          </cell>
          <cell r="AA1074">
            <v>27.15</v>
          </cell>
        </row>
        <row r="1075">
          <cell r="A1075" t="str">
            <v>Réel</v>
          </cell>
          <cell r="D1075" t="str">
            <v>Raccos clients Externes</v>
          </cell>
          <cell r="X1075">
            <v>1480</v>
          </cell>
          <cell r="Z1075">
            <v>1480</v>
          </cell>
          <cell r="AA1075">
            <v>1480</v>
          </cell>
        </row>
        <row r="1076">
          <cell r="A1076" t="str">
            <v>Réel</v>
          </cell>
          <cell r="D1076" t="str">
            <v>Raccos clients Externes</v>
          </cell>
          <cell r="X1076">
            <v>2142.91</v>
          </cell>
          <cell r="Z1076">
            <v>2142.91</v>
          </cell>
          <cell r="AA1076">
            <v>2142.91</v>
          </cell>
        </row>
        <row r="1077">
          <cell r="A1077" t="str">
            <v>Réel</v>
          </cell>
          <cell r="D1077" t="str">
            <v>Raccos clients Externes</v>
          </cell>
          <cell r="X1077">
            <v>4472</v>
          </cell>
          <cell r="Z1077">
            <v>4472</v>
          </cell>
          <cell r="AA1077">
            <v>4472</v>
          </cell>
        </row>
        <row r="1078">
          <cell r="A1078" t="str">
            <v>Réel</v>
          </cell>
          <cell r="D1078" t="str">
            <v>Raccos clients SFR Business Team</v>
          </cell>
          <cell r="X1078">
            <v>-200</v>
          </cell>
          <cell r="Z1078">
            <v>-200</v>
          </cell>
          <cell r="AA1078">
            <v>-200</v>
          </cell>
        </row>
        <row r="1079">
          <cell r="A1079" t="str">
            <v>Réel</v>
          </cell>
          <cell r="D1079" t="str">
            <v>Raccos clients SFR Business Team</v>
          </cell>
          <cell r="X1079">
            <v>-2730</v>
          </cell>
          <cell r="Z1079">
            <v>-2730</v>
          </cell>
          <cell r="AA1079">
            <v>-2730</v>
          </cell>
        </row>
        <row r="1080">
          <cell r="A1080" t="str">
            <v>Réel</v>
          </cell>
          <cell r="D1080" t="str">
            <v>Raccos clients SFR Business Team</v>
          </cell>
          <cell r="X1080">
            <v>600</v>
          </cell>
          <cell r="Z1080">
            <v>600</v>
          </cell>
          <cell r="AA1080">
            <v>600</v>
          </cell>
        </row>
        <row r="1081">
          <cell r="A1081" t="str">
            <v>Réel</v>
          </cell>
          <cell r="D1081" t="str">
            <v>Raccos clients SFR Business Team</v>
          </cell>
          <cell r="X1081">
            <v>2205</v>
          </cell>
          <cell r="Z1081">
            <v>2205</v>
          </cell>
          <cell r="AA1081">
            <v>2205</v>
          </cell>
        </row>
        <row r="1082">
          <cell r="A1082" t="str">
            <v>Réel</v>
          </cell>
          <cell r="D1082" t="str">
            <v>Capacité</v>
          </cell>
          <cell r="X1082">
            <v>4187</v>
          </cell>
          <cell r="Z1082">
            <v>4187</v>
          </cell>
          <cell r="AA1082">
            <v>4187</v>
          </cell>
        </row>
        <row r="1083">
          <cell r="A1083" t="str">
            <v>Réel</v>
          </cell>
          <cell r="D1083" t="str">
            <v>Capacité</v>
          </cell>
          <cell r="X1083">
            <v>300</v>
          </cell>
          <cell r="Z1083">
            <v>300</v>
          </cell>
          <cell r="AA1083">
            <v>300</v>
          </cell>
        </row>
        <row r="1084">
          <cell r="A1084" t="str">
            <v>Réel</v>
          </cell>
          <cell r="D1084" t="str">
            <v>Raccos clients SFR Mobile</v>
          </cell>
          <cell r="X1084">
            <v>2254</v>
          </cell>
          <cell r="Z1084">
            <v>2254</v>
          </cell>
          <cell r="AA1084">
            <v>2254</v>
          </cell>
        </row>
        <row r="1085">
          <cell r="A1085" t="str">
            <v>Réel</v>
          </cell>
          <cell r="D1085" t="str">
            <v>Raccos clients SFR Mobile</v>
          </cell>
          <cell r="X1085">
            <v>1350</v>
          </cell>
          <cell r="Z1085">
            <v>1350</v>
          </cell>
          <cell r="AA1085">
            <v>1350</v>
          </cell>
        </row>
        <row r="1086">
          <cell r="A1086" t="str">
            <v>Réel</v>
          </cell>
          <cell r="D1086" t="str">
            <v>Couverture</v>
          </cell>
          <cell r="X1086">
            <v>64844.25</v>
          </cell>
          <cell r="Z1086">
            <v>64844.25</v>
          </cell>
          <cell r="AA1086">
            <v>64844.25</v>
          </cell>
        </row>
        <row r="1087">
          <cell r="A1087" t="str">
            <v>Réel</v>
          </cell>
          <cell r="D1087" t="str">
            <v>Couverture</v>
          </cell>
          <cell r="X1087">
            <v>80167.77</v>
          </cell>
          <cell r="Z1087">
            <v>80167.77</v>
          </cell>
          <cell r="AA1087">
            <v>80167.77</v>
          </cell>
        </row>
        <row r="1088">
          <cell r="A1088" t="str">
            <v>Réel</v>
          </cell>
          <cell r="D1088" t="str">
            <v>Raccos clients SFR Business Team</v>
          </cell>
          <cell r="X1088">
            <v>-17.53</v>
          </cell>
          <cell r="Z1088">
            <v>-17.53</v>
          </cell>
          <cell r="AA1088">
            <v>-17.53</v>
          </cell>
        </row>
        <row r="1089">
          <cell r="A1089" t="str">
            <v>Réel</v>
          </cell>
          <cell r="D1089" t="str">
            <v>Raccos clients SFR Business Team</v>
          </cell>
          <cell r="X1089">
            <v>48243.11</v>
          </cell>
          <cell r="Z1089">
            <v>48243.11</v>
          </cell>
          <cell r="AA1089">
            <v>48243.11</v>
          </cell>
        </row>
        <row r="1090">
          <cell r="A1090" t="str">
            <v>Réel</v>
          </cell>
          <cell r="D1090" t="str">
            <v>Raccos clients Externes</v>
          </cell>
          <cell r="X1090">
            <v>130609.9</v>
          </cell>
          <cell r="Z1090">
            <v>130609.9</v>
          </cell>
          <cell r="AA1090">
            <v>130609.9</v>
          </cell>
        </row>
        <row r="1091">
          <cell r="A1091" t="str">
            <v>Réel</v>
          </cell>
          <cell r="D1091" t="str">
            <v>Couverture</v>
          </cell>
          <cell r="X1091">
            <v>-48107.35</v>
          </cell>
          <cell r="Z1091">
            <v>-48107.35</v>
          </cell>
          <cell r="AA1091">
            <v>-48107.35</v>
          </cell>
        </row>
        <row r="1092">
          <cell r="A1092" t="str">
            <v>Réel</v>
          </cell>
          <cell r="D1092" t="str">
            <v>Couverture</v>
          </cell>
          <cell r="X1092">
            <v>-727800</v>
          </cell>
          <cell r="Z1092">
            <v>-727800</v>
          </cell>
          <cell r="AA1092">
            <v>-727800</v>
          </cell>
        </row>
        <row r="1093">
          <cell r="A1093" t="str">
            <v>Réel</v>
          </cell>
          <cell r="D1093" t="str">
            <v>Couverture</v>
          </cell>
          <cell r="X1093">
            <v>-200257.81</v>
          </cell>
          <cell r="Z1093">
            <v>-200257.81</v>
          </cell>
          <cell r="AA1093">
            <v>-200257.81</v>
          </cell>
        </row>
        <row r="1094">
          <cell r="A1094" t="str">
            <v>Réel</v>
          </cell>
          <cell r="D1094" t="str">
            <v>Couverture</v>
          </cell>
          <cell r="X1094">
            <v>-1684040.92</v>
          </cell>
          <cell r="Z1094">
            <v>-1684040.92</v>
          </cell>
          <cell r="AA1094">
            <v>-1684040.92</v>
          </cell>
        </row>
        <row r="1095">
          <cell r="A1095" t="str">
            <v>Réel</v>
          </cell>
          <cell r="D1095" t="str">
            <v>Couverture</v>
          </cell>
          <cell r="X1095">
            <v>-121875</v>
          </cell>
          <cell r="Z1095">
            <v>-121875</v>
          </cell>
          <cell r="AA1095">
            <v>-121875</v>
          </cell>
        </row>
        <row r="1096">
          <cell r="A1096" t="str">
            <v>Réel</v>
          </cell>
          <cell r="D1096" t="str">
            <v>Couverture</v>
          </cell>
          <cell r="X1096">
            <v>1843.87</v>
          </cell>
          <cell r="Z1096">
            <v>1843.87</v>
          </cell>
          <cell r="AA1096">
            <v>1843.87</v>
          </cell>
        </row>
        <row r="1097">
          <cell r="A1097" t="str">
            <v>Réel</v>
          </cell>
          <cell r="D1097" t="str">
            <v>Couverture</v>
          </cell>
          <cell r="X1097">
            <v>-0.55000000000000004</v>
          </cell>
          <cell r="Z1097">
            <v>-0.55000000000000004</v>
          </cell>
          <cell r="AA1097">
            <v>-0.55000000000000004</v>
          </cell>
        </row>
        <row r="1098">
          <cell r="A1098" t="str">
            <v>Réel</v>
          </cell>
          <cell r="D1098" t="str">
            <v>Couverture</v>
          </cell>
          <cell r="X1098">
            <v>-500</v>
          </cell>
          <cell r="Z1098">
            <v>-500</v>
          </cell>
          <cell r="AA1098">
            <v>-500</v>
          </cell>
        </row>
        <row r="1099">
          <cell r="A1099" t="str">
            <v>Réel</v>
          </cell>
          <cell r="D1099" t="str">
            <v>Couverture</v>
          </cell>
          <cell r="X1099">
            <v>468.76</v>
          </cell>
          <cell r="Z1099">
            <v>468.76</v>
          </cell>
          <cell r="AA1099">
            <v>468.76</v>
          </cell>
        </row>
        <row r="1100">
          <cell r="A1100" t="str">
            <v>Réel</v>
          </cell>
          <cell r="D1100" t="str">
            <v>Couverture</v>
          </cell>
          <cell r="X1100">
            <v>86178.81</v>
          </cell>
          <cell r="Z1100">
            <v>86178.81</v>
          </cell>
          <cell r="AA1100">
            <v>86178.81</v>
          </cell>
        </row>
        <row r="1101">
          <cell r="A1101" t="str">
            <v>Réel</v>
          </cell>
          <cell r="D1101" t="str">
            <v>Raccos clients Externes</v>
          </cell>
          <cell r="X1101">
            <v>3949</v>
          </cell>
          <cell r="Z1101">
            <v>3949</v>
          </cell>
          <cell r="AA1101">
            <v>3949</v>
          </cell>
        </row>
        <row r="1102">
          <cell r="A1102" t="str">
            <v>Réel</v>
          </cell>
          <cell r="D1102" t="str">
            <v>Raccos clients Externes</v>
          </cell>
          <cell r="X1102">
            <v>-450</v>
          </cell>
          <cell r="Z1102">
            <v>-450</v>
          </cell>
          <cell r="AA1102">
            <v>-450</v>
          </cell>
        </row>
        <row r="1103">
          <cell r="A1103" t="str">
            <v>Réel</v>
          </cell>
          <cell r="D1103" t="str">
            <v>Couverture</v>
          </cell>
          <cell r="X1103">
            <v>4194.3500000000004</v>
          </cell>
          <cell r="Z1103">
            <v>4194.3500000000004</v>
          </cell>
          <cell r="AA1103">
            <v>4194.3500000000004</v>
          </cell>
        </row>
        <row r="1104">
          <cell r="A1104" t="str">
            <v>Réel</v>
          </cell>
          <cell r="D1104" t="str">
            <v>Couverture</v>
          </cell>
          <cell r="X1104">
            <v>-45315</v>
          </cell>
          <cell r="Z1104">
            <v>-45315</v>
          </cell>
          <cell r="AA1104">
            <v>-45315</v>
          </cell>
        </row>
        <row r="1105">
          <cell r="A1105" t="str">
            <v>Réel</v>
          </cell>
          <cell r="D1105" t="str">
            <v>Raccos clients Externes</v>
          </cell>
          <cell r="X1105">
            <v>-6500</v>
          </cell>
          <cell r="Z1105">
            <v>-6500</v>
          </cell>
          <cell r="AA1105">
            <v>-6500</v>
          </cell>
        </row>
        <row r="1106">
          <cell r="A1106" t="str">
            <v>Réel</v>
          </cell>
          <cell r="D1106" t="str">
            <v>Couverture</v>
          </cell>
          <cell r="X1106">
            <v>-83100</v>
          </cell>
          <cell r="Z1106">
            <v>-83100</v>
          </cell>
          <cell r="AA1106">
            <v>-83100</v>
          </cell>
        </row>
        <row r="1107">
          <cell r="A1107" t="str">
            <v>Réel</v>
          </cell>
          <cell r="D1107" t="str">
            <v>Capacité</v>
          </cell>
          <cell r="X1107">
            <v>-61264</v>
          </cell>
          <cell r="Z1107">
            <v>-61264</v>
          </cell>
          <cell r="AA1107">
            <v>-61264</v>
          </cell>
        </row>
        <row r="1108">
          <cell r="A1108" t="str">
            <v>Réel</v>
          </cell>
          <cell r="D1108" t="str">
            <v>Capacité</v>
          </cell>
          <cell r="X1108">
            <v>-400</v>
          </cell>
          <cell r="Z1108">
            <v>-400</v>
          </cell>
          <cell r="AA1108">
            <v>-400</v>
          </cell>
        </row>
        <row r="1109">
          <cell r="A1109" t="str">
            <v>Réel</v>
          </cell>
          <cell r="D1109" t="str">
            <v>Couverture</v>
          </cell>
          <cell r="X1109">
            <v>-63373.599999999999</v>
          </cell>
          <cell r="Z1109">
            <v>-63373.599999999999</v>
          </cell>
          <cell r="AA1109">
            <v>-63373.599999999999</v>
          </cell>
        </row>
        <row r="1110">
          <cell r="A1110" t="str">
            <v>Réel</v>
          </cell>
          <cell r="D1110" t="str">
            <v>Capacité</v>
          </cell>
          <cell r="X1110">
            <v>-5169</v>
          </cell>
          <cell r="Z1110">
            <v>-5169</v>
          </cell>
          <cell r="AA1110">
            <v>-5169</v>
          </cell>
        </row>
        <row r="1111">
          <cell r="A1111" t="str">
            <v>Réel</v>
          </cell>
          <cell r="D1111" t="str">
            <v>Capacité</v>
          </cell>
          <cell r="X1111">
            <v>-45938.6</v>
          </cell>
          <cell r="Z1111">
            <v>-45938.6</v>
          </cell>
          <cell r="AA1111">
            <v>-45938.6</v>
          </cell>
        </row>
        <row r="1112">
          <cell r="A1112" t="str">
            <v>Réel</v>
          </cell>
          <cell r="D1112" t="str">
            <v>Capacité</v>
          </cell>
          <cell r="X1112">
            <v>-65655.600000000006</v>
          </cell>
          <cell r="Z1112">
            <v>-65655.600000000006</v>
          </cell>
          <cell r="AA1112">
            <v>-65655.600000000006</v>
          </cell>
        </row>
        <row r="1113">
          <cell r="A1113" t="str">
            <v>Réel</v>
          </cell>
          <cell r="D1113" t="str">
            <v>Capacité</v>
          </cell>
          <cell r="X1113">
            <v>-3446</v>
          </cell>
          <cell r="Z1113">
            <v>-3446</v>
          </cell>
          <cell r="AA1113">
            <v>-3446</v>
          </cell>
        </row>
        <row r="1114">
          <cell r="A1114" t="str">
            <v>Réel</v>
          </cell>
          <cell r="D1114" t="str">
            <v>Capacité</v>
          </cell>
          <cell r="X1114">
            <v>-28566.79</v>
          </cell>
          <cell r="Z1114">
            <v>-28566.79</v>
          </cell>
          <cell r="AA1114">
            <v>-28566.79</v>
          </cell>
        </row>
        <row r="1115">
          <cell r="A1115" t="str">
            <v>Réel</v>
          </cell>
          <cell r="D1115" t="str">
            <v>Capacité</v>
          </cell>
          <cell r="X1115">
            <v>-18166.400000000001</v>
          </cell>
          <cell r="Z1115">
            <v>-18166.400000000001</v>
          </cell>
          <cell r="AA1115">
            <v>-18166.400000000001</v>
          </cell>
        </row>
        <row r="1116">
          <cell r="A1116" t="str">
            <v>Réel</v>
          </cell>
          <cell r="D1116" t="str">
            <v>Capacité</v>
          </cell>
          <cell r="X1116">
            <v>-8381.59</v>
          </cell>
          <cell r="Z1116">
            <v>-8381.59</v>
          </cell>
          <cell r="AA1116">
            <v>-8381.59</v>
          </cell>
        </row>
        <row r="1117">
          <cell r="A1117" t="str">
            <v>Réel</v>
          </cell>
          <cell r="D1117" t="str">
            <v>Couverture</v>
          </cell>
          <cell r="X1117">
            <v>0</v>
          </cell>
          <cell r="Z1117">
            <v>0</v>
          </cell>
          <cell r="AA1117">
            <v>0</v>
          </cell>
        </row>
        <row r="1118">
          <cell r="A1118" t="str">
            <v>Réel</v>
          </cell>
          <cell r="D1118" t="str">
            <v>Couverture</v>
          </cell>
          <cell r="X1118">
            <v>0</v>
          </cell>
          <cell r="Z1118">
            <v>0</v>
          </cell>
          <cell r="AA1118">
            <v>0</v>
          </cell>
        </row>
        <row r="1119">
          <cell r="A1119" t="str">
            <v>Réel</v>
          </cell>
          <cell r="D1119" t="str">
            <v>QOS</v>
          </cell>
          <cell r="X1119">
            <v>0</v>
          </cell>
          <cell r="Z1119">
            <v>0</v>
          </cell>
          <cell r="AA1119">
            <v>0</v>
          </cell>
        </row>
        <row r="1120">
          <cell r="A1120" t="str">
            <v>Réel</v>
          </cell>
          <cell r="D1120" t="str">
            <v>Couverture</v>
          </cell>
          <cell r="X1120">
            <v>0</v>
          </cell>
          <cell r="Z1120">
            <v>0</v>
          </cell>
          <cell r="AA1120">
            <v>0</v>
          </cell>
        </row>
        <row r="1121">
          <cell r="A1121" t="str">
            <v>Réel</v>
          </cell>
          <cell r="D1121" t="str">
            <v>Couverture</v>
          </cell>
          <cell r="X1121">
            <v>8295</v>
          </cell>
          <cell r="Z1121">
            <v>8295</v>
          </cell>
          <cell r="AA1121">
            <v>8295</v>
          </cell>
        </row>
        <row r="1122">
          <cell r="A1122" t="str">
            <v>Réel</v>
          </cell>
          <cell r="D1122" t="str">
            <v>Couverture</v>
          </cell>
          <cell r="X1122">
            <v>-9500</v>
          </cell>
          <cell r="Z1122">
            <v>-9500</v>
          </cell>
          <cell r="AA1122">
            <v>-9500</v>
          </cell>
        </row>
        <row r="1123">
          <cell r="A1123" t="str">
            <v>Réel</v>
          </cell>
          <cell r="D1123" t="str">
            <v>Raccos clients Externes</v>
          </cell>
          <cell r="X1123">
            <v>0</v>
          </cell>
          <cell r="Z1123">
            <v>0</v>
          </cell>
          <cell r="AA1123">
            <v>0</v>
          </cell>
        </row>
        <row r="1124">
          <cell r="A1124" t="str">
            <v>Réel</v>
          </cell>
          <cell r="D1124" t="str">
            <v>Raccos clients SFR Mobile</v>
          </cell>
          <cell r="X1124">
            <v>0</v>
          </cell>
          <cell r="Z1124">
            <v>0</v>
          </cell>
          <cell r="AA1124">
            <v>0</v>
          </cell>
        </row>
        <row r="1125">
          <cell r="A1125" t="str">
            <v>Réel</v>
          </cell>
          <cell r="D1125" t="str">
            <v>Couverture</v>
          </cell>
          <cell r="X1125">
            <v>84410.6</v>
          </cell>
          <cell r="Z1125">
            <v>84410.6</v>
          </cell>
          <cell r="AA1125">
            <v>84410.6</v>
          </cell>
        </row>
        <row r="1126">
          <cell r="A1126" t="str">
            <v>Réel</v>
          </cell>
          <cell r="D1126" t="str">
            <v>Couverture</v>
          </cell>
          <cell r="X1126">
            <v>0</v>
          </cell>
          <cell r="Z1126">
            <v>0</v>
          </cell>
          <cell r="AA1126">
            <v>0</v>
          </cell>
        </row>
        <row r="1127">
          <cell r="A1127" t="str">
            <v>Réel</v>
          </cell>
          <cell r="D1127" t="str">
            <v>Raccos clients Externes</v>
          </cell>
          <cell r="X1127">
            <v>-1150</v>
          </cell>
          <cell r="Z1127">
            <v>-1150</v>
          </cell>
          <cell r="AA1127">
            <v>-1150</v>
          </cell>
        </row>
        <row r="1128">
          <cell r="A1128" t="str">
            <v>Réel</v>
          </cell>
          <cell r="D1128" t="str">
            <v>Couverture</v>
          </cell>
          <cell r="X1128">
            <v>-213796.23</v>
          </cell>
          <cell r="Z1128">
            <v>-213796.23</v>
          </cell>
          <cell r="AA1128">
            <v>-213796.23</v>
          </cell>
        </row>
        <row r="1129">
          <cell r="A1129" t="str">
            <v>Réel</v>
          </cell>
          <cell r="D1129" t="str">
            <v>Couverture</v>
          </cell>
          <cell r="X1129">
            <v>186145.21</v>
          </cell>
          <cell r="Z1129">
            <v>186145.21</v>
          </cell>
          <cell r="AA1129">
            <v>186145.21</v>
          </cell>
        </row>
        <row r="1130">
          <cell r="A1130" t="str">
            <v>Réel</v>
          </cell>
          <cell r="D1130" t="str">
            <v>Couverture</v>
          </cell>
          <cell r="X1130">
            <v>-14147.46</v>
          </cell>
          <cell r="Z1130">
            <v>-14147.46</v>
          </cell>
          <cell r="AA1130">
            <v>-14147.46</v>
          </cell>
        </row>
        <row r="1131">
          <cell r="A1131" t="str">
            <v>Réel</v>
          </cell>
          <cell r="D1131" t="str">
            <v>Couverture</v>
          </cell>
          <cell r="X1131">
            <v>144000</v>
          </cell>
          <cell r="Z1131">
            <v>144000</v>
          </cell>
          <cell r="AA1131">
            <v>144000</v>
          </cell>
        </row>
        <row r="1132">
          <cell r="A1132" t="str">
            <v>Réel</v>
          </cell>
          <cell r="D1132" t="str">
            <v>Couverture</v>
          </cell>
          <cell r="X1132">
            <v>0</v>
          </cell>
          <cell r="Z1132">
            <v>0</v>
          </cell>
          <cell r="AA1132">
            <v>0</v>
          </cell>
        </row>
        <row r="1133">
          <cell r="A1133" t="str">
            <v>Réel</v>
          </cell>
          <cell r="D1133" t="str">
            <v>Raccos clients Externes</v>
          </cell>
          <cell r="X1133">
            <v>0</v>
          </cell>
          <cell r="Z1133">
            <v>0</v>
          </cell>
          <cell r="AA1133">
            <v>0</v>
          </cell>
        </row>
        <row r="1134">
          <cell r="A1134" t="str">
            <v>Réel</v>
          </cell>
          <cell r="D1134" t="str">
            <v>Couverture</v>
          </cell>
          <cell r="X1134">
            <v>-64844.25</v>
          </cell>
          <cell r="Z1134">
            <v>-64844.25</v>
          </cell>
          <cell r="AA1134">
            <v>-64844.25</v>
          </cell>
        </row>
        <row r="1135">
          <cell r="A1135" t="str">
            <v>Réel</v>
          </cell>
          <cell r="D1135" t="str">
            <v>Couverture</v>
          </cell>
          <cell r="X1135">
            <v>-80167.77</v>
          </cell>
          <cell r="Z1135">
            <v>-80167.77</v>
          </cell>
          <cell r="AA1135">
            <v>-80167.77</v>
          </cell>
        </row>
        <row r="1136">
          <cell r="A1136" t="str">
            <v>Réel</v>
          </cell>
          <cell r="D1136" t="str">
            <v>Raccos clients SFR Business Team</v>
          </cell>
          <cell r="X1136">
            <v>0</v>
          </cell>
          <cell r="Z1136">
            <v>0</v>
          </cell>
          <cell r="AA1136">
            <v>0</v>
          </cell>
        </row>
        <row r="1137">
          <cell r="A1137" t="str">
            <v>Réel</v>
          </cell>
          <cell r="D1137" t="str">
            <v>Raccos clients SFR Business Team</v>
          </cell>
          <cell r="X1137">
            <v>-48243.11</v>
          </cell>
          <cell r="Z1137">
            <v>-48243.11</v>
          </cell>
          <cell r="AA1137">
            <v>-48243.11</v>
          </cell>
        </row>
        <row r="1138">
          <cell r="A1138" t="str">
            <v>Réel</v>
          </cell>
          <cell r="D1138" t="str">
            <v>Raccos clients Externes</v>
          </cell>
          <cell r="X1138">
            <v>-130609.9</v>
          </cell>
          <cell r="Z1138">
            <v>-130609.9</v>
          </cell>
          <cell r="AA1138">
            <v>-130609.9</v>
          </cell>
        </row>
        <row r="1139">
          <cell r="A1139" t="str">
            <v>Réel</v>
          </cell>
          <cell r="D1139" t="str">
            <v>Couverture</v>
          </cell>
          <cell r="X1139">
            <v>0</v>
          </cell>
          <cell r="Z1139">
            <v>0</v>
          </cell>
          <cell r="AA1139">
            <v>0</v>
          </cell>
        </row>
        <row r="1140">
          <cell r="A1140" t="str">
            <v>Réel</v>
          </cell>
          <cell r="D1140" t="str">
            <v>Couverture</v>
          </cell>
          <cell r="X1140">
            <v>200257.81</v>
          </cell>
          <cell r="Z1140">
            <v>200257.81</v>
          </cell>
          <cell r="AA1140">
            <v>200257.81</v>
          </cell>
        </row>
        <row r="1141">
          <cell r="A1141" t="str">
            <v>Réel</v>
          </cell>
          <cell r="D1141" t="str">
            <v>Couverture</v>
          </cell>
          <cell r="X1141">
            <v>0</v>
          </cell>
          <cell r="Z1141">
            <v>0</v>
          </cell>
          <cell r="AA1141">
            <v>0</v>
          </cell>
        </row>
        <row r="1142">
          <cell r="A1142" t="str">
            <v>Réel</v>
          </cell>
          <cell r="D1142" t="str">
            <v>Couverture</v>
          </cell>
          <cell r="X1142">
            <v>1684040.92</v>
          </cell>
          <cell r="Z1142">
            <v>1684040.92</v>
          </cell>
          <cell r="AA1142">
            <v>1684040.92</v>
          </cell>
        </row>
        <row r="1143">
          <cell r="A1143" t="str">
            <v>Réel</v>
          </cell>
          <cell r="D1143" t="str">
            <v>Couverture</v>
          </cell>
          <cell r="X1143">
            <v>0</v>
          </cell>
          <cell r="Z1143">
            <v>0</v>
          </cell>
          <cell r="AA1143">
            <v>0</v>
          </cell>
        </row>
        <row r="1144">
          <cell r="A1144" t="str">
            <v>Réel</v>
          </cell>
          <cell r="D1144" t="str">
            <v>Couverture</v>
          </cell>
          <cell r="X1144">
            <v>121875</v>
          </cell>
          <cell r="Z1144">
            <v>121875</v>
          </cell>
          <cell r="AA1144">
            <v>121875</v>
          </cell>
        </row>
        <row r="1145">
          <cell r="A1145" t="str">
            <v>Réel</v>
          </cell>
          <cell r="D1145" t="str">
            <v>Couverture</v>
          </cell>
          <cell r="X1145">
            <v>-1843.98</v>
          </cell>
          <cell r="Z1145">
            <v>-1843.98</v>
          </cell>
          <cell r="AA1145">
            <v>-1843.98</v>
          </cell>
        </row>
        <row r="1146">
          <cell r="A1146" t="str">
            <v>Réel</v>
          </cell>
          <cell r="D1146" t="str">
            <v>Capacité</v>
          </cell>
          <cell r="H1146" t="str">
            <v>Refac mat DSP</v>
          </cell>
          <cell r="X1146">
            <v>9414.1299999999992</v>
          </cell>
          <cell r="Z1146">
            <v>9414.1299999999992</v>
          </cell>
          <cell r="AA1146">
            <v>9414.1299999999992</v>
          </cell>
        </row>
        <row r="1147">
          <cell r="A1147" t="str">
            <v>Réel</v>
          </cell>
          <cell r="D1147" t="str">
            <v>Capacité</v>
          </cell>
          <cell r="H1147" t="str">
            <v>Refac mat DSP</v>
          </cell>
          <cell r="X1147">
            <v>2353.54</v>
          </cell>
          <cell r="Z1147">
            <v>2353.54</v>
          </cell>
          <cell r="AA1147">
            <v>2353.54</v>
          </cell>
        </row>
        <row r="1148">
          <cell r="A1148" t="str">
            <v>Réel</v>
          </cell>
          <cell r="D1148" t="str">
            <v>Capacité</v>
          </cell>
          <cell r="H1148" t="str">
            <v>Refac mat DSP</v>
          </cell>
          <cell r="X1148">
            <v>67743.67</v>
          </cell>
          <cell r="Z1148">
            <v>67743.67</v>
          </cell>
          <cell r="AA1148">
            <v>67743.67</v>
          </cell>
        </row>
        <row r="1149">
          <cell r="A1149" t="str">
            <v>Réel</v>
          </cell>
          <cell r="D1149" t="str">
            <v>Capacité</v>
          </cell>
          <cell r="H1149" t="str">
            <v>Refac mat DSP</v>
          </cell>
          <cell r="X1149">
            <v>59450.35</v>
          </cell>
          <cell r="Z1149">
            <v>59450.35</v>
          </cell>
          <cell r="AA1149">
            <v>59450.35</v>
          </cell>
        </row>
        <row r="1150">
          <cell r="A1150" t="str">
            <v>Réel</v>
          </cell>
          <cell r="D1150" t="str">
            <v>Capacité</v>
          </cell>
          <cell r="H1150" t="str">
            <v>Refac mat DSP</v>
          </cell>
          <cell r="X1150">
            <v>4550.17</v>
          </cell>
          <cell r="Z1150">
            <v>4550.17</v>
          </cell>
          <cell r="AA1150">
            <v>4550.17</v>
          </cell>
        </row>
        <row r="1151">
          <cell r="A1151" t="str">
            <v>Réel</v>
          </cell>
          <cell r="D1151" t="str">
            <v>Capacité</v>
          </cell>
          <cell r="H1151" t="str">
            <v>Refac mat DSP</v>
          </cell>
          <cell r="X1151">
            <v>68022.45</v>
          </cell>
          <cell r="Z1151">
            <v>68022.45</v>
          </cell>
          <cell r="AA1151">
            <v>68022.45</v>
          </cell>
        </row>
        <row r="1152">
          <cell r="A1152" t="str">
            <v>Réel</v>
          </cell>
          <cell r="D1152" t="str">
            <v>Capacité</v>
          </cell>
          <cell r="H1152" t="str">
            <v>Refac mat DSP</v>
          </cell>
          <cell r="X1152">
            <v>12136.53</v>
          </cell>
          <cell r="Z1152">
            <v>12136.53</v>
          </cell>
          <cell r="AA1152">
            <v>12136.53</v>
          </cell>
        </row>
        <row r="1153">
          <cell r="A1153" t="str">
            <v>Réel</v>
          </cell>
          <cell r="D1153" t="str">
            <v>Capacité</v>
          </cell>
          <cell r="H1153" t="str">
            <v>Refac mat DSP</v>
          </cell>
          <cell r="X1153">
            <v>3838.67</v>
          </cell>
          <cell r="Z1153">
            <v>3838.67</v>
          </cell>
          <cell r="AA1153">
            <v>3838.67</v>
          </cell>
        </row>
        <row r="1154">
          <cell r="A1154" t="str">
            <v>Réel</v>
          </cell>
          <cell r="D1154" t="str">
            <v>Capacité</v>
          </cell>
          <cell r="H1154" t="str">
            <v>Refac mat DSP</v>
          </cell>
          <cell r="X1154">
            <v>892.5</v>
          </cell>
          <cell r="Z1154">
            <v>892.5</v>
          </cell>
          <cell r="AA1154">
            <v>892.5</v>
          </cell>
        </row>
        <row r="1155">
          <cell r="A1155" t="str">
            <v>Réel</v>
          </cell>
          <cell r="D1155" t="str">
            <v>Capacité</v>
          </cell>
          <cell r="H1155" t="str">
            <v>Refac mat DSP</v>
          </cell>
          <cell r="X1155">
            <v>-11824.79</v>
          </cell>
          <cell r="Z1155">
            <v>-11824.79</v>
          </cell>
          <cell r="AA1155">
            <v>-11824.79</v>
          </cell>
        </row>
        <row r="1156">
          <cell r="A1156" t="str">
            <v>Réel</v>
          </cell>
          <cell r="D1156" t="str">
            <v>Capacité</v>
          </cell>
          <cell r="H1156" t="str">
            <v>Refac mat DSP</v>
          </cell>
          <cell r="X1156">
            <v>1152.7</v>
          </cell>
          <cell r="Z1156">
            <v>1152.7</v>
          </cell>
          <cell r="AA1156">
            <v>1152.7</v>
          </cell>
        </row>
        <row r="1157">
          <cell r="A1157" t="str">
            <v>Réel</v>
          </cell>
          <cell r="D1157" t="str">
            <v>Capacité</v>
          </cell>
          <cell r="H1157" t="str">
            <v>Refac mat DSP</v>
          </cell>
          <cell r="X1157">
            <v>15565.2</v>
          </cell>
          <cell r="Z1157">
            <v>15565.2</v>
          </cell>
          <cell r="AA1157">
            <v>15565.2</v>
          </cell>
        </row>
        <row r="1158">
          <cell r="A1158" t="str">
            <v>Réel</v>
          </cell>
          <cell r="D1158" t="str">
            <v>Capacité</v>
          </cell>
          <cell r="H1158" t="str">
            <v>Refac mat DSP</v>
          </cell>
          <cell r="X1158">
            <v>6157.76</v>
          </cell>
          <cell r="Z1158">
            <v>6157.76</v>
          </cell>
          <cell r="AA1158">
            <v>6157.76</v>
          </cell>
        </row>
        <row r="1159">
          <cell r="A1159" t="str">
            <v>Réel</v>
          </cell>
          <cell r="D1159" t="str">
            <v>Capacité</v>
          </cell>
          <cell r="H1159" t="str">
            <v>Refac mat DSP</v>
          </cell>
          <cell r="X1159">
            <v>48.14</v>
          </cell>
          <cell r="Z1159">
            <v>48.14</v>
          </cell>
          <cell r="AA1159">
            <v>48.14</v>
          </cell>
        </row>
        <row r="1160">
          <cell r="A1160" t="str">
            <v>Réel</v>
          </cell>
          <cell r="D1160" t="str">
            <v>Couverture</v>
          </cell>
          <cell r="H1160" t="str">
            <v>Refac mat DSP</v>
          </cell>
          <cell r="X1160">
            <v>5625.9</v>
          </cell>
          <cell r="Z1160">
            <v>5625.9</v>
          </cell>
          <cell r="AA1160">
            <v>5625.9</v>
          </cell>
        </row>
        <row r="1161">
          <cell r="A1161" t="str">
            <v>Réel</v>
          </cell>
          <cell r="D1161" t="str">
            <v>Capacité</v>
          </cell>
          <cell r="H1161" t="str">
            <v>Refac mat DSP</v>
          </cell>
          <cell r="X1161">
            <v>37839.14</v>
          </cell>
          <cell r="Z1161">
            <v>37839.14</v>
          </cell>
          <cell r="AA1161">
            <v>37839.14</v>
          </cell>
        </row>
        <row r="1162">
          <cell r="A1162" t="str">
            <v>Réel</v>
          </cell>
          <cell r="D1162" t="str">
            <v>Capacité</v>
          </cell>
          <cell r="H1162" t="str">
            <v>Refac mat DSP</v>
          </cell>
          <cell r="X1162">
            <v>0</v>
          </cell>
          <cell r="Z1162">
            <v>0</v>
          </cell>
          <cell r="AA1162">
            <v>0</v>
          </cell>
        </row>
        <row r="1163">
          <cell r="A1163" t="str">
            <v>Réel</v>
          </cell>
          <cell r="D1163" t="str">
            <v>Couverture</v>
          </cell>
          <cell r="H1163" t="str">
            <v>Refac mat DSP</v>
          </cell>
          <cell r="X1163">
            <v>0</v>
          </cell>
          <cell r="Z1163">
            <v>0</v>
          </cell>
          <cell r="AA1163">
            <v>0</v>
          </cell>
        </row>
        <row r="1164">
          <cell r="A1164" t="str">
            <v>Réel</v>
          </cell>
          <cell r="D1164" t="str">
            <v>Couverture</v>
          </cell>
          <cell r="H1164" t="str">
            <v>Refac mat DSP</v>
          </cell>
          <cell r="X1164">
            <v>0.25999999999476131</v>
          </cell>
          <cell r="Z1164">
            <v>0.25999999999476131</v>
          </cell>
          <cell r="AA1164">
            <v>0.25999999999476131</v>
          </cell>
        </row>
        <row r="1165">
          <cell r="A1165" t="str">
            <v>Réel</v>
          </cell>
          <cell r="D1165" t="str">
            <v>Capacité</v>
          </cell>
          <cell r="H1165" t="str">
            <v>Refac mat DSP</v>
          </cell>
          <cell r="X1165">
            <v>0</v>
          </cell>
          <cell r="Z1165">
            <v>0</v>
          </cell>
          <cell r="AA1165">
            <v>0</v>
          </cell>
        </row>
        <row r="1166">
          <cell r="A1166" t="str">
            <v>Réel</v>
          </cell>
          <cell r="D1166" t="str">
            <v>Couverture</v>
          </cell>
          <cell r="H1166" t="str">
            <v>Refac mat DSP</v>
          </cell>
          <cell r="X1166">
            <v>0</v>
          </cell>
          <cell r="Z1166">
            <v>0</v>
          </cell>
          <cell r="AA1166">
            <v>0</v>
          </cell>
        </row>
        <row r="1167">
          <cell r="A1167" t="str">
            <v>Réel</v>
          </cell>
          <cell r="D1167" t="str">
            <v>Couverture</v>
          </cell>
          <cell r="H1167" t="str">
            <v>Refac mat DSP</v>
          </cell>
          <cell r="X1167">
            <v>0</v>
          </cell>
          <cell r="Z1167">
            <v>0</v>
          </cell>
          <cell r="AA1167">
            <v>0</v>
          </cell>
        </row>
        <row r="1168">
          <cell r="A1168" t="str">
            <v>Réel</v>
          </cell>
          <cell r="D1168" t="str">
            <v>Couverture</v>
          </cell>
          <cell r="H1168" t="str">
            <v>Refac mat DSP</v>
          </cell>
          <cell r="X1168">
            <v>42523.51</v>
          </cell>
          <cell r="Z1168">
            <v>42523.51</v>
          </cell>
          <cell r="AA1168">
            <v>42523.51</v>
          </cell>
        </row>
        <row r="1169">
          <cell r="A1169" t="str">
            <v>Réel</v>
          </cell>
          <cell r="D1169" t="str">
            <v>Capacité</v>
          </cell>
          <cell r="H1169" t="str">
            <v>Refac mat DSP</v>
          </cell>
          <cell r="X1169">
            <v>0</v>
          </cell>
          <cell r="Z1169">
            <v>0</v>
          </cell>
          <cell r="AA1169">
            <v>0</v>
          </cell>
        </row>
        <row r="1170">
          <cell r="A1170" t="str">
            <v>Réel</v>
          </cell>
          <cell r="D1170" t="str">
            <v>Capacité</v>
          </cell>
          <cell r="H1170" t="str">
            <v>Refac mat DSP</v>
          </cell>
          <cell r="X1170">
            <v>0</v>
          </cell>
          <cell r="Z1170">
            <v>0</v>
          </cell>
          <cell r="AA1170">
            <v>0</v>
          </cell>
        </row>
        <row r="1171">
          <cell r="A1171" t="str">
            <v>Réel</v>
          </cell>
          <cell r="D1171" t="str">
            <v>Couverture</v>
          </cell>
          <cell r="H1171" t="str">
            <v>Refac mat DSP</v>
          </cell>
          <cell r="X1171">
            <v>0</v>
          </cell>
          <cell r="Z1171">
            <v>0</v>
          </cell>
          <cell r="AA1171">
            <v>0</v>
          </cell>
        </row>
        <row r="1172">
          <cell r="A1172" t="str">
            <v>Réel</v>
          </cell>
          <cell r="D1172" t="str">
            <v>Capacité</v>
          </cell>
          <cell r="H1172" t="str">
            <v>Refac mat DSP</v>
          </cell>
          <cell r="X1172">
            <v>14972.29</v>
          </cell>
          <cell r="Z1172">
            <v>14972.29</v>
          </cell>
          <cell r="AA1172">
            <v>14972.29</v>
          </cell>
        </row>
        <row r="1173">
          <cell r="A1173" t="str">
            <v>Réel</v>
          </cell>
          <cell r="D1173" t="str">
            <v>Couverture</v>
          </cell>
          <cell r="H1173" t="str">
            <v>Refac mat DSP</v>
          </cell>
          <cell r="X1173">
            <v>0</v>
          </cell>
          <cell r="Z1173">
            <v>0</v>
          </cell>
          <cell r="AA1173">
            <v>0</v>
          </cell>
        </row>
        <row r="1174">
          <cell r="A1174" t="str">
            <v>Réel</v>
          </cell>
          <cell r="D1174" t="str">
            <v>Capacité</v>
          </cell>
          <cell r="H1174" t="str">
            <v>Refac mat DSP</v>
          </cell>
          <cell r="X1174">
            <v>5884.93</v>
          </cell>
          <cell r="Z1174">
            <v>5884.93</v>
          </cell>
          <cell r="AA1174">
            <v>5884.93</v>
          </cell>
        </row>
        <row r="1175">
          <cell r="A1175" t="str">
            <v>Réel</v>
          </cell>
          <cell r="D1175" t="str">
            <v>Couverture</v>
          </cell>
          <cell r="H1175" t="str">
            <v>Refac mat DSP</v>
          </cell>
          <cell r="X1175">
            <v>0</v>
          </cell>
          <cell r="Z1175">
            <v>0</v>
          </cell>
          <cell r="AA1175">
            <v>0</v>
          </cell>
        </row>
        <row r="1176">
          <cell r="A1176" t="str">
            <v>Réel</v>
          </cell>
          <cell r="D1176" t="str">
            <v>Capacité</v>
          </cell>
          <cell r="H1176" t="str">
            <v>Refac mat DSP</v>
          </cell>
          <cell r="X1176">
            <v>0</v>
          </cell>
          <cell r="Z1176">
            <v>0</v>
          </cell>
          <cell r="AA1176">
            <v>0</v>
          </cell>
        </row>
        <row r="1177">
          <cell r="A1177" t="str">
            <v>Réel</v>
          </cell>
          <cell r="D1177" t="str">
            <v>Capacité</v>
          </cell>
          <cell r="H1177" t="str">
            <v>Refac mat DSP</v>
          </cell>
          <cell r="X1177">
            <v>0</v>
          </cell>
          <cell r="Z1177">
            <v>0</v>
          </cell>
          <cell r="AA1177">
            <v>0</v>
          </cell>
        </row>
        <row r="1178">
          <cell r="A1178" t="str">
            <v>Réel</v>
          </cell>
          <cell r="D1178" t="str">
            <v>Capacité</v>
          </cell>
          <cell r="H1178" t="str">
            <v>Refac mat DSP</v>
          </cell>
          <cell r="X1178">
            <v>0</v>
          </cell>
          <cell r="Z1178">
            <v>0</v>
          </cell>
          <cell r="AA1178">
            <v>0</v>
          </cell>
        </row>
        <row r="1179">
          <cell r="A1179" t="str">
            <v>Réel</v>
          </cell>
          <cell r="D1179" t="str">
            <v>Capacité</v>
          </cell>
          <cell r="H1179" t="str">
            <v>Refac mat DSP</v>
          </cell>
          <cell r="X1179">
            <v>-10546.42</v>
          </cell>
          <cell r="Z1179">
            <v>-10546.42</v>
          </cell>
          <cell r="AA1179">
            <v>-10546.42</v>
          </cell>
        </row>
        <row r="1180">
          <cell r="A1180" t="str">
            <v>Réel</v>
          </cell>
          <cell r="D1180" t="str">
            <v>Capacité</v>
          </cell>
          <cell r="H1180" t="str">
            <v>Refac mat DSP</v>
          </cell>
          <cell r="X1180">
            <v>2213.4</v>
          </cell>
          <cell r="Z1180">
            <v>2213.4</v>
          </cell>
          <cell r="AA1180">
            <v>2213.4</v>
          </cell>
        </row>
        <row r="1181">
          <cell r="A1181" t="str">
            <v>Réel</v>
          </cell>
          <cell r="D1181" t="str">
            <v>Capacité</v>
          </cell>
          <cell r="H1181" t="str">
            <v>Refac mat DSP</v>
          </cell>
          <cell r="X1181">
            <v>0</v>
          </cell>
          <cell r="Z1181">
            <v>0</v>
          </cell>
          <cell r="AA1181">
            <v>0</v>
          </cell>
        </row>
        <row r="1182">
          <cell r="A1182" t="str">
            <v>Réel</v>
          </cell>
          <cell r="D1182" t="str">
            <v>Capacité</v>
          </cell>
          <cell r="H1182" t="str">
            <v>Refac mat DSP</v>
          </cell>
          <cell r="X1182">
            <v>2889.2</v>
          </cell>
          <cell r="Z1182">
            <v>2889.2</v>
          </cell>
          <cell r="AA1182">
            <v>2889.2</v>
          </cell>
        </row>
        <row r="1183">
          <cell r="A1183" t="str">
            <v>Réel</v>
          </cell>
          <cell r="D1183" t="str">
            <v>Couverture</v>
          </cell>
          <cell r="H1183" t="str">
            <v>Refac mat DSP</v>
          </cell>
          <cell r="X1183">
            <v>0</v>
          </cell>
          <cell r="Z1183">
            <v>0</v>
          </cell>
          <cell r="AA1183">
            <v>0</v>
          </cell>
        </row>
        <row r="1184">
          <cell r="A1184" t="str">
            <v>Réel</v>
          </cell>
          <cell r="D1184" t="str">
            <v>Capacité</v>
          </cell>
          <cell r="H1184" t="str">
            <v>Refac mat DSP</v>
          </cell>
          <cell r="X1184">
            <v>0</v>
          </cell>
          <cell r="Z1184">
            <v>0</v>
          </cell>
          <cell r="AA1184">
            <v>0</v>
          </cell>
        </row>
        <row r="1185">
          <cell r="A1185" t="str">
            <v>Réel</v>
          </cell>
          <cell r="D1185" t="str">
            <v>Capacité</v>
          </cell>
          <cell r="H1185" t="str">
            <v>Refac mat DSP</v>
          </cell>
          <cell r="X1185">
            <v>3157.06</v>
          </cell>
          <cell r="Z1185">
            <v>3157.06</v>
          </cell>
          <cell r="AA1185">
            <v>3157.06</v>
          </cell>
        </row>
        <row r="1186">
          <cell r="A1186" t="str">
            <v>Réel</v>
          </cell>
          <cell r="D1186" t="str">
            <v>Couverture</v>
          </cell>
          <cell r="H1186" t="str">
            <v>Refac mat DSP</v>
          </cell>
          <cell r="X1186">
            <v>0</v>
          </cell>
          <cell r="Z1186">
            <v>0</v>
          </cell>
          <cell r="AA1186">
            <v>0</v>
          </cell>
        </row>
        <row r="1187">
          <cell r="A1187" t="str">
            <v>Réel</v>
          </cell>
          <cell r="D1187" t="str">
            <v>Capacité</v>
          </cell>
          <cell r="H1187" t="str">
            <v>Refac mat DSP</v>
          </cell>
          <cell r="X1187">
            <v>1442.9</v>
          </cell>
          <cell r="Z1187">
            <v>1442.9</v>
          </cell>
          <cell r="AA1187">
            <v>1442.9</v>
          </cell>
        </row>
        <row r="1188">
          <cell r="A1188" t="str">
            <v>Réel</v>
          </cell>
          <cell r="D1188" t="str">
            <v>Couverture</v>
          </cell>
          <cell r="H1188" t="str">
            <v>Refac mat DSP</v>
          </cell>
          <cell r="X1188">
            <v>0</v>
          </cell>
          <cell r="Z1188">
            <v>0</v>
          </cell>
          <cell r="AA1188">
            <v>0</v>
          </cell>
        </row>
        <row r="1189">
          <cell r="A1189" t="str">
            <v>Réel</v>
          </cell>
          <cell r="D1189" t="str">
            <v>Capacité</v>
          </cell>
          <cell r="H1189" t="str">
            <v>Refac mat DSP</v>
          </cell>
          <cell r="X1189">
            <v>5520.4499999999898</v>
          </cell>
          <cell r="Z1189">
            <v>5520.4499999999898</v>
          </cell>
          <cell r="AA1189">
            <v>5520.4499999999898</v>
          </cell>
        </row>
        <row r="1190">
          <cell r="A1190" t="str">
            <v>Réel</v>
          </cell>
          <cell r="D1190" t="str">
            <v>Couverture</v>
          </cell>
          <cell r="H1190" t="str">
            <v>Refac mat DSP</v>
          </cell>
          <cell r="X1190">
            <v>0</v>
          </cell>
          <cell r="Z1190">
            <v>0</v>
          </cell>
          <cell r="AA1190">
            <v>0</v>
          </cell>
        </row>
        <row r="1191">
          <cell r="A1191" t="str">
            <v>Réel</v>
          </cell>
          <cell r="D1191" t="str">
            <v>Capacité</v>
          </cell>
          <cell r="H1191" t="str">
            <v>Refac mat DSP</v>
          </cell>
          <cell r="X1191">
            <v>17156.62</v>
          </cell>
          <cell r="Z1191">
            <v>17156.62</v>
          </cell>
          <cell r="AA1191">
            <v>17156.62</v>
          </cell>
        </row>
        <row r="1192">
          <cell r="A1192" t="str">
            <v>Réel</v>
          </cell>
          <cell r="D1192" t="str">
            <v>Capacité</v>
          </cell>
          <cell r="H1192" t="str">
            <v>Refac mat DSP</v>
          </cell>
          <cell r="X1192">
            <v>0</v>
          </cell>
          <cell r="Z1192">
            <v>0</v>
          </cell>
          <cell r="AA1192">
            <v>0</v>
          </cell>
        </row>
        <row r="1193">
          <cell r="A1193" t="str">
            <v>Réel</v>
          </cell>
          <cell r="D1193" t="str">
            <v>Capacité</v>
          </cell>
          <cell r="H1193" t="str">
            <v>Refac mat DSP</v>
          </cell>
          <cell r="X1193">
            <v>-892.5</v>
          </cell>
          <cell r="Z1193">
            <v>-892.5</v>
          </cell>
          <cell r="AA1193">
            <v>-892.5</v>
          </cell>
        </row>
        <row r="1194">
          <cell r="A1194" t="str">
            <v>Réel</v>
          </cell>
          <cell r="D1194" t="str">
            <v>Capacité</v>
          </cell>
          <cell r="H1194" t="str">
            <v>Refac mat DSP</v>
          </cell>
          <cell r="X1194">
            <v>7031.75</v>
          </cell>
          <cell r="Z1194">
            <v>7031.75</v>
          </cell>
          <cell r="AA1194">
            <v>7031.75</v>
          </cell>
        </row>
        <row r="1195">
          <cell r="A1195" t="str">
            <v>Réel</v>
          </cell>
          <cell r="D1195" t="str">
            <v>Capacité</v>
          </cell>
          <cell r="H1195" t="str">
            <v>Refac mat DSP</v>
          </cell>
          <cell r="X1195">
            <v>0</v>
          </cell>
          <cell r="Z1195">
            <v>0</v>
          </cell>
          <cell r="AA1195">
            <v>0</v>
          </cell>
        </row>
        <row r="1196">
          <cell r="A1196" t="str">
            <v>Réel</v>
          </cell>
          <cell r="D1196" t="str">
            <v>Capacité</v>
          </cell>
          <cell r="H1196" t="str">
            <v>Refac mat DSP</v>
          </cell>
          <cell r="X1196">
            <v>0</v>
          </cell>
          <cell r="Z1196">
            <v>0</v>
          </cell>
          <cell r="AA1196">
            <v>0</v>
          </cell>
        </row>
        <row r="1197">
          <cell r="A1197" t="str">
            <v>Réel</v>
          </cell>
          <cell r="D1197" t="str">
            <v>Capacité</v>
          </cell>
          <cell r="H1197" t="str">
            <v>Refac mat DSP</v>
          </cell>
          <cell r="X1197">
            <v>21339.99</v>
          </cell>
          <cell r="Z1197">
            <v>21339.99</v>
          </cell>
          <cell r="AA1197">
            <v>21339.99</v>
          </cell>
        </row>
        <row r="1198">
          <cell r="A1198" t="str">
            <v>Réel</v>
          </cell>
          <cell r="D1198" t="str">
            <v>Capacité</v>
          </cell>
          <cell r="H1198" t="str">
            <v>Refac mat DSP</v>
          </cell>
          <cell r="X1198">
            <v>0</v>
          </cell>
          <cell r="Z1198">
            <v>0</v>
          </cell>
          <cell r="AA1198">
            <v>0</v>
          </cell>
        </row>
        <row r="1199">
          <cell r="A1199" t="str">
            <v>Réel</v>
          </cell>
          <cell r="D1199" t="str">
            <v>Couverture</v>
          </cell>
          <cell r="H1199" t="str">
            <v>Refac mat DSP</v>
          </cell>
          <cell r="X1199">
            <v>0</v>
          </cell>
          <cell r="Z1199">
            <v>0</v>
          </cell>
          <cell r="AA1199">
            <v>0</v>
          </cell>
        </row>
        <row r="1200">
          <cell r="A1200" t="str">
            <v>Réel</v>
          </cell>
          <cell r="D1200" t="str">
            <v>Capacité</v>
          </cell>
          <cell r="H1200" t="str">
            <v>Refac mat DSP</v>
          </cell>
          <cell r="X1200">
            <v>14835.3</v>
          </cell>
          <cell r="Z1200">
            <v>14835.3</v>
          </cell>
          <cell r="AA1200">
            <v>14835.3</v>
          </cell>
        </row>
        <row r="1201">
          <cell r="A1201" t="str">
            <v>Réel</v>
          </cell>
          <cell r="D1201" t="str">
            <v>Couverture</v>
          </cell>
          <cell r="H1201" t="str">
            <v>Refac mat DSP</v>
          </cell>
          <cell r="X1201">
            <v>0</v>
          </cell>
          <cell r="Z1201">
            <v>0</v>
          </cell>
          <cell r="AA1201">
            <v>0</v>
          </cell>
        </row>
        <row r="1202">
          <cell r="A1202" t="str">
            <v>Réel</v>
          </cell>
          <cell r="D1202" t="str">
            <v>Capacité</v>
          </cell>
          <cell r="H1202" t="str">
            <v>Refac mat DSP</v>
          </cell>
          <cell r="X1202">
            <v>220.43</v>
          </cell>
          <cell r="Z1202">
            <v>220.43</v>
          </cell>
          <cell r="AA1202">
            <v>220.43</v>
          </cell>
        </row>
        <row r="1203">
          <cell r="A1203" t="str">
            <v>Réel</v>
          </cell>
          <cell r="D1203" t="str">
            <v>Capacité</v>
          </cell>
          <cell r="H1203" t="str">
            <v>Refac mat DSP</v>
          </cell>
          <cell r="X1203">
            <v>0</v>
          </cell>
          <cell r="Z1203">
            <v>0</v>
          </cell>
          <cell r="AA1203">
            <v>0</v>
          </cell>
        </row>
        <row r="1204">
          <cell r="A1204" t="str">
            <v>Réel</v>
          </cell>
          <cell r="D1204" t="str">
            <v>Capacité</v>
          </cell>
          <cell r="H1204" t="str">
            <v>Refac mat DSP</v>
          </cell>
          <cell r="X1204">
            <v>-15572.32</v>
          </cell>
          <cell r="Z1204">
            <v>-15572.32</v>
          </cell>
          <cell r="AA1204">
            <v>-15572.32</v>
          </cell>
        </row>
        <row r="1205">
          <cell r="A1205" t="str">
            <v>Réel</v>
          </cell>
          <cell r="D1205" t="str">
            <v>Couverture</v>
          </cell>
          <cell r="H1205" t="str">
            <v>Refac mat DSP</v>
          </cell>
          <cell r="X1205">
            <v>0</v>
          </cell>
          <cell r="Z1205">
            <v>0</v>
          </cell>
          <cell r="AA1205">
            <v>0</v>
          </cell>
        </row>
        <row r="1206">
          <cell r="A1206" t="str">
            <v>Réel</v>
          </cell>
          <cell r="D1206" t="str">
            <v>Couverture</v>
          </cell>
          <cell r="H1206" t="str">
            <v>Refac mat DSP</v>
          </cell>
          <cell r="X1206">
            <v>0</v>
          </cell>
          <cell r="Z1206">
            <v>0</v>
          </cell>
          <cell r="AA1206">
            <v>0</v>
          </cell>
        </row>
        <row r="1207">
          <cell r="A1207" t="str">
            <v>Réel</v>
          </cell>
          <cell r="D1207" t="str">
            <v>Couverture</v>
          </cell>
          <cell r="H1207" t="str">
            <v>Refac mat DSP</v>
          </cell>
          <cell r="X1207">
            <v>0</v>
          </cell>
          <cell r="Z1207">
            <v>0</v>
          </cell>
          <cell r="AA1207">
            <v>0</v>
          </cell>
        </row>
        <row r="1208">
          <cell r="A1208" t="str">
            <v>Réel</v>
          </cell>
          <cell r="D1208" t="str">
            <v>Capacité</v>
          </cell>
          <cell r="H1208" t="str">
            <v>Refac mat DSP</v>
          </cell>
          <cell r="X1208">
            <v>0</v>
          </cell>
          <cell r="Z1208">
            <v>0</v>
          </cell>
          <cell r="AA1208">
            <v>0</v>
          </cell>
        </row>
        <row r="1209">
          <cell r="A1209" t="str">
            <v>Réel</v>
          </cell>
          <cell r="D1209" t="str">
            <v>Capacité</v>
          </cell>
          <cell r="H1209" t="str">
            <v>Refac mat DSP</v>
          </cell>
          <cell r="X1209">
            <v>0</v>
          </cell>
          <cell r="Z1209">
            <v>0</v>
          </cell>
          <cell r="AA1209">
            <v>0</v>
          </cell>
        </row>
        <row r="1210">
          <cell r="A1210" t="str">
            <v>Réel</v>
          </cell>
          <cell r="D1210" t="str">
            <v>Capacité</v>
          </cell>
          <cell r="H1210" t="str">
            <v>Refac mat DSP</v>
          </cell>
          <cell r="X1210">
            <v>5024.34</v>
          </cell>
          <cell r="Z1210">
            <v>5024.34</v>
          </cell>
          <cell r="AA1210">
            <v>5024.34</v>
          </cell>
        </row>
        <row r="1211">
          <cell r="A1211" t="str">
            <v>Réel</v>
          </cell>
          <cell r="D1211" t="str">
            <v>Capacité</v>
          </cell>
          <cell r="H1211" t="str">
            <v>Refac mat DSP</v>
          </cell>
          <cell r="X1211">
            <v>12721.13</v>
          </cell>
          <cell r="Z1211">
            <v>12721.13</v>
          </cell>
          <cell r="AA1211">
            <v>12721.13</v>
          </cell>
        </row>
        <row r="1212">
          <cell r="A1212" t="str">
            <v>Réel</v>
          </cell>
          <cell r="D1212" t="str">
            <v>Capacité</v>
          </cell>
          <cell r="H1212" t="str">
            <v>Refac mat DSP</v>
          </cell>
          <cell r="X1212">
            <v>2491</v>
          </cell>
          <cell r="Z1212">
            <v>2491</v>
          </cell>
          <cell r="AA1212">
            <v>2491</v>
          </cell>
        </row>
        <row r="1213">
          <cell r="A1213" t="str">
            <v>Réel</v>
          </cell>
          <cell r="D1213" t="str">
            <v>Capacité</v>
          </cell>
          <cell r="H1213" t="str">
            <v>Refac mat DSP</v>
          </cell>
          <cell r="X1213">
            <v>1120.3499999999999</v>
          </cell>
          <cell r="Z1213">
            <v>1120.3499999999999</v>
          </cell>
          <cell r="AA1213">
            <v>1120.3499999999999</v>
          </cell>
        </row>
        <row r="1214">
          <cell r="A1214" t="str">
            <v>Réel</v>
          </cell>
          <cell r="D1214" t="str">
            <v>Raccos clients Externes</v>
          </cell>
          <cell r="H1214" t="str">
            <v>Refac mat DSP</v>
          </cell>
          <cell r="X1214">
            <v>37271.550000000003</v>
          </cell>
          <cell r="Z1214">
            <v>37271.550000000003</v>
          </cell>
          <cell r="AA1214">
            <v>37271.550000000003</v>
          </cell>
        </row>
        <row r="1215">
          <cell r="A1215" t="str">
            <v>Réel</v>
          </cell>
          <cell r="D1215" t="str">
            <v>Capacité</v>
          </cell>
          <cell r="H1215" t="str">
            <v>Refac mat DSP</v>
          </cell>
          <cell r="X1215">
            <v>23976.560000000001</v>
          </cell>
          <cell r="Z1215">
            <v>23976.560000000001</v>
          </cell>
          <cell r="AA1215">
            <v>23976.560000000001</v>
          </cell>
        </row>
        <row r="1216">
          <cell r="A1216" t="str">
            <v>Réel</v>
          </cell>
          <cell r="D1216" t="str">
            <v>Couverture</v>
          </cell>
          <cell r="H1216" t="str">
            <v>SFR IG</v>
          </cell>
          <cell r="X1216">
            <v>356.84</v>
          </cell>
          <cell r="Z1216">
            <v>356.84</v>
          </cell>
          <cell r="AA1216">
            <v>356.84</v>
          </cell>
        </row>
        <row r="1217">
          <cell r="A1217" t="str">
            <v>Réel</v>
          </cell>
          <cell r="D1217" t="str">
            <v>Raccos clients Externes</v>
          </cell>
          <cell r="H1217" t="str">
            <v>SFR IG</v>
          </cell>
          <cell r="X1217">
            <v>30000</v>
          </cell>
          <cell r="Z1217">
            <v>30000</v>
          </cell>
          <cell r="AA1217">
            <v>30000</v>
          </cell>
        </row>
        <row r="1218">
          <cell r="A1218" t="str">
            <v>Réel</v>
          </cell>
          <cell r="D1218" t="str">
            <v>Couverture</v>
          </cell>
          <cell r="H1218" t="str">
            <v>SFR IG</v>
          </cell>
          <cell r="X1218">
            <v>3000</v>
          </cell>
          <cell r="Z1218">
            <v>3000</v>
          </cell>
          <cell r="AA1218">
            <v>3000</v>
          </cell>
        </row>
        <row r="1219">
          <cell r="A1219" t="str">
            <v>Réel</v>
          </cell>
          <cell r="D1219" t="str">
            <v>Couverture</v>
          </cell>
          <cell r="H1219" t="str">
            <v>SFR IG</v>
          </cell>
          <cell r="X1219">
            <v>527.82000000000005</v>
          </cell>
          <cell r="Z1219">
            <v>527.82000000000005</v>
          </cell>
          <cell r="AA1219">
            <v>527.82000000000005</v>
          </cell>
        </row>
        <row r="1220">
          <cell r="A1220" t="str">
            <v>Réel</v>
          </cell>
          <cell r="D1220" t="str">
            <v>Couverture</v>
          </cell>
          <cell r="H1220" t="str">
            <v>SFR IG</v>
          </cell>
          <cell r="X1220">
            <v>0</v>
          </cell>
          <cell r="Z1220">
            <v>0</v>
          </cell>
          <cell r="AA1220">
            <v>0</v>
          </cell>
        </row>
        <row r="1221">
          <cell r="A1221" t="str">
            <v>Réel</v>
          </cell>
          <cell r="D1221" t="str">
            <v>Raccos clients Externes</v>
          </cell>
          <cell r="H1221" t="str">
            <v>Intra DSP</v>
          </cell>
          <cell r="X1221">
            <v>21696.35</v>
          </cell>
          <cell r="Z1221">
            <v>21696.35</v>
          </cell>
          <cell r="AA1221">
            <v>21696.35</v>
          </cell>
        </row>
        <row r="1222">
          <cell r="A1222" t="str">
            <v>Réel</v>
          </cell>
          <cell r="D1222" t="str">
            <v>Raccos clients Externes</v>
          </cell>
          <cell r="H1222" t="str">
            <v>Intra DSP</v>
          </cell>
          <cell r="X1222">
            <v>15458.72</v>
          </cell>
          <cell r="Z1222">
            <v>15458.72</v>
          </cell>
          <cell r="AA1222">
            <v>15458.72</v>
          </cell>
        </row>
        <row r="1223">
          <cell r="A1223" t="str">
            <v>Réel</v>
          </cell>
          <cell r="D1223" t="str">
            <v>Raccos clients Externes</v>
          </cell>
          <cell r="H1223" t="str">
            <v>Intra DSP</v>
          </cell>
          <cell r="X1223">
            <v>37868.94</v>
          </cell>
          <cell r="Z1223">
            <v>37868.94</v>
          </cell>
          <cell r="AA1223">
            <v>37868.94</v>
          </cell>
        </row>
        <row r="1224">
          <cell r="A1224" t="str">
            <v>Réel</v>
          </cell>
          <cell r="D1224" t="str">
            <v>Raccos clients Externes</v>
          </cell>
          <cell r="H1224" t="str">
            <v>Intra DSP</v>
          </cell>
          <cell r="X1224">
            <v>22709.05</v>
          </cell>
          <cell r="Z1224">
            <v>22709.05</v>
          </cell>
          <cell r="AA1224">
            <v>22709.05</v>
          </cell>
        </row>
        <row r="1225">
          <cell r="A1225" t="str">
            <v>Réel</v>
          </cell>
          <cell r="D1225" t="str">
            <v>Raccos clients Externes</v>
          </cell>
          <cell r="H1225" t="str">
            <v>Intra DSP</v>
          </cell>
          <cell r="X1225">
            <v>23703.200000000001</v>
          </cell>
          <cell r="Z1225">
            <v>23703.200000000001</v>
          </cell>
          <cell r="AA1225">
            <v>23703.200000000001</v>
          </cell>
        </row>
        <row r="1226">
          <cell r="A1226" t="str">
            <v>Réel</v>
          </cell>
          <cell r="D1226" t="str">
            <v>Raccos clients Externes</v>
          </cell>
          <cell r="H1226" t="str">
            <v>Intra DSP</v>
          </cell>
          <cell r="X1226">
            <v>38276.81</v>
          </cell>
          <cell r="Z1226">
            <v>38276.81</v>
          </cell>
          <cell r="AA1226">
            <v>38276.81</v>
          </cell>
        </row>
        <row r="1227">
          <cell r="A1227" t="str">
            <v>Réel</v>
          </cell>
          <cell r="D1227" t="str">
            <v>Raccos clients Externes</v>
          </cell>
          <cell r="H1227" t="str">
            <v>Intra DSP</v>
          </cell>
          <cell r="X1227">
            <v>14966</v>
          </cell>
          <cell r="Z1227">
            <v>14966</v>
          </cell>
          <cell r="AA1227">
            <v>14966</v>
          </cell>
        </row>
        <row r="1228">
          <cell r="A1228" t="str">
            <v>Réel</v>
          </cell>
          <cell r="D1228" t="str">
            <v>Raccos clients Externes</v>
          </cell>
          <cell r="H1228" t="str">
            <v>Intra DSP</v>
          </cell>
          <cell r="X1228">
            <v>35103.1</v>
          </cell>
          <cell r="Z1228">
            <v>35103.1</v>
          </cell>
          <cell r="AA1228">
            <v>35103.1</v>
          </cell>
        </row>
        <row r="1229">
          <cell r="A1229" t="str">
            <v>Réel</v>
          </cell>
          <cell r="D1229" t="str">
            <v>Raccos clients Externes</v>
          </cell>
          <cell r="H1229" t="str">
            <v>Intra DSP</v>
          </cell>
          <cell r="X1229">
            <v>6470.04</v>
          </cell>
          <cell r="Z1229">
            <v>6470.04</v>
          </cell>
          <cell r="AA1229">
            <v>6470.04</v>
          </cell>
        </row>
        <row r="1230">
          <cell r="A1230" t="str">
            <v>Réel</v>
          </cell>
          <cell r="D1230" t="str">
            <v>Raccos clients Externes</v>
          </cell>
          <cell r="H1230" t="str">
            <v>Intra DSP</v>
          </cell>
          <cell r="X1230">
            <v>22600.36</v>
          </cell>
          <cell r="Z1230">
            <v>22600.36</v>
          </cell>
          <cell r="AA1230">
            <v>22600.36</v>
          </cell>
        </row>
        <row r="1231">
          <cell r="A1231" t="str">
            <v>Réel</v>
          </cell>
          <cell r="D1231" t="str">
            <v>Raccos clients Externes</v>
          </cell>
          <cell r="H1231" t="str">
            <v>Intra DSP</v>
          </cell>
          <cell r="X1231">
            <v>35273.5</v>
          </cell>
          <cell r="Z1231">
            <v>35273.5</v>
          </cell>
          <cell r="AA1231">
            <v>35273.5</v>
          </cell>
        </row>
        <row r="1232">
          <cell r="A1232" t="str">
            <v>Réel</v>
          </cell>
          <cell r="D1232" t="str">
            <v>Couverture</v>
          </cell>
          <cell r="H1232" t="str">
            <v>Intra DSP</v>
          </cell>
          <cell r="X1232">
            <v>7070.88</v>
          </cell>
          <cell r="Z1232">
            <v>7070.88</v>
          </cell>
          <cell r="AA1232">
            <v>7070.88</v>
          </cell>
        </row>
        <row r="1233">
          <cell r="A1233" t="str">
            <v>Réel</v>
          </cell>
          <cell r="D1233" t="str">
            <v>Raccos clients Externes</v>
          </cell>
          <cell r="H1233" t="str">
            <v>Intra DSP</v>
          </cell>
          <cell r="X1233">
            <v>-21696.35</v>
          </cell>
          <cell r="Z1233">
            <v>-21696.35</v>
          </cell>
          <cell r="AA1233">
            <v>-21696.35</v>
          </cell>
        </row>
        <row r="1234">
          <cell r="A1234" t="str">
            <v>Réel</v>
          </cell>
          <cell r="D1234" t="str">
            <v>Couverture</v>
          </cell>
          <cell r="H1234" t="str">
            <v>Intra DSP</v>
          </cell>
          <cell r="X1234">
            <v>5030.3500000000004</v>
          </cell>
          <cell r="Z1234">
            <v>5030.3500000000004</v>
          </cell>
          <cell r="AA1234">
            <v>5030.3500000000004</v>
          </cell>
        </row>
        <row r="1235">
          <cell r="A1235" t="str">
            <v>Réel</v>
          </cell>
          <cell r="D1235" t="str">
            <v>Raccos clients Externes</v>
          </cell>
          <cell r="H1235" t="str">
            <v>Intra DSP</v>
          </cell>
          <cell r="X1235">
            <v>-15458.72</v>
          </cell>
          <cell r="Z1235">
            <v>-15458.72</v>
          </cell>
          <cell r="AA1235">
            <v>-15458.72</v>
          </cell>
        </row>
        <row r="1236">
          <cell r="A1236" t="str">
            <v>Réel</v>
          </cell>
          <cell r="D1236" t="str">
            <v>Couverture</v>
          </cell>
          <cell r="H1236" t="str">
            <v>Intra DSP</v>
          </cell>
          <cell r="X1236">
            <v>2955.67</v>
          </cell>
          <cell r="Z1236">
            <v>2955.67</v>
          </cell>
          <cell r="AA1236">
            <v>2955.67</v>
          </cell>
        </row>
        <row r="1237">
          <cell r="A1237" t="str">
            <v>Réel</v>
          </cell>
          <cell r="D1237" t="str">
            <v>Couverture</v>
          </cell>
          <cell r="H1237" t="str">
            <v>Intra DSP</v>
          </cell>
          <cell r="X1237">
            <v>-8169.99</v>
          </cell>
          <cell r="Z1237">
            <v>-8169.99</v>
          </cell>
          <cell r="AA1237">
            <v>-8169.99</v>
          </cell>
        </row>
        <row r="1238">
          <cell r="A1238" t="str">
            <v>Réel</v>
          </cell>
          <cell r="D1238" t="str">
            <v>Raccos clients Externes</v>
          </cell>
          <cell r="H1238" t="str">
            <v>Intra DSP</v>
          </cell>
          <cell r="X1238">
            <v>-37868.94</v>
          </cell>
          <cell r="Z1238">
            <v>-37868.94</v>
          </cell>
          <cell r="AA1238">
            <v>-37868.94</v>
          </cell>
        </row>
        <row r="1239">
          <cell r="A1239" t="str">
            <v>Réel</v>
          </cell>
          <cell r="D1239" t="str">
            <v>Couverture</v>
          </cell>
          <cell r="H1239" t="str">
            <v>Intra DSP</v>
          </cell>
          <cell r="X1239">
            <v>5275.07</v>
          </cell>
          <cell r="Z1239">
            <v>5275.07</v>
          </cell>
          <cell r="AA1239">
            <v>5275.07</v>
          </cell>
        </row>
        <row r="1240">
          <cell r="A1240" t="str">
            <v>Réel</v>
          </cell>
          <cell r="D1240" t="str">
            <v>Raccos clients Externes</v>
          </cell>
          <cell r="H1240" t="str">
            <v>Intra DSP</v>
          </cell>
          <cell r="X1240">
            <v>-22709.05</v>
          </cell>
          <cell r="Z1240">
            <v>-22709.05</v>
          </cell>
          <cell r="AA1240">
            <v>-22709.05</v>
          </cell>
        </row>
        <row r="1241">
          <cell r="A1241" t="str">
            <v>Réel</v>
          </cell>
          <cell r="D1241" t="str">
            <v>Couverture</v>
          </cell>
          <cell r="H1241" t="str">
            <v>Intra DSP</v>
          </cell>
          <cell r="X1241">
            <v>3328.63</v>
          </cell>
          <cell r="Z1241">
            <v>3328.63</v>
          </cell>
          <cell r="AA1241">
            <v>3328.63</v>
          </cell>
        </row>
        <row r="1242">
          <cell r="A1242" t="str">
            <v>Réel</v>
          </cell>
          <cell r="D1242" t="str">
            <v>Raccos clients Externes</v>
          </cell>
          <cell r="H1242" t="str">
            <v>Intra DSP</v>
          </cell>
          <cell r="X1242">
            <v>-23703.200000000001</v>
          </cell>
          <cell r="Z1242">
            <v>-23703.200000000001</v>
          </cell>
          <cell r="AA1242">
            <v>-23703.200000000001</v>
          </cell>
        </row>
        <row r="1243">
          <cell r="A1243" t="str">
            <v>Réel</v>
          </cell>
          <cell r="D1243" t="str">
            <v>Couverture</v>
          </cell>
          <cell r="H1243" t="str">
            <v>Intra DSP</v>
          </cell>
          <cell r="X1243">
            <v>2800.48</v>
          </cell>
          <cell r="Z1243">
            <v>2800.48</v>
          </cell>
          <cell r="AA1243">
            <v>2800.48</v>
          </cell>
        </row>
        <row r="1244">
          <cell r="A1244" t="str">
            <v>Réel</v>
          </cell>
          <cell r="D1244" t="str">
            <v>Raccos clients Externes</v>
          </cell>
          <cell r="H1244" t="str">
            <v>Intra DSP</v>
          </cell>
          <cell r="X1244">
            <v>-38276.81</v>
          </cell>
          <cell r="Z1244">
            <v>-38276.81</v>
          </cell>
          <cell r="AA1244">
            <v>-38276.81</v>
          </cell>
        </row>
        <row r="1245">
          <cell r="A1245" t="str">
            <v>Réel</v>
          </cell>
          <cell r="D1245" t="str">
            <v>Couverture</v>
          </cell>
          <cell r="H1245" t="str">
            <v>Intra DSP</v>
          </cell>
          <cell r="X1245">
            <v>6232.04</v>
          </cell>
          <cell r="Z1245">
            <v>6232.04</v>
          </cell>
          <cell r="AA1245">
            <v>6232.04</v>
          </cell>
        </row>
        <row r="1246">
          <cell r="A1246" t="str">
            <v>Réel</v>
          </cell>
          <cell r="D1246" t="str">
            <v>Raccos clients Externes</v>
          </cell>
          <cell r="H1246" t="str">
            <v>Intra DSP</v>
          </cell>
          <cell r="X1246">
            <v>-14966</v>
          </cell>
          <cell r="Z1246">
            <v>-14966</v>
          </cell>
          <cell r="AA1246">
            <v>-14966</v>
          </cell>
        </row>
        <row r="1247">
          <cell r="A1247" t="str">
            <v>Réel</v>
          </cell>
          <cell r="D1247" t="str">
            <v>Couverture</v>
          </cell>
          <cell r="H1247" t="str">
            <v>Intra DSP</v>
          </cell>
          <cell r="X1247">
            <v>2800.48</v>
          </cell>
          <cell r="Z1247">
            <v>2800.48</v>
          </cell>
          <cell r="AA1247">
            <v>2800.48</v>
          </cell>
        </row>
        <row r="1248">
          <cell r="A1248" t="str">
            <v>Réel</v>
          </cell>
          <cell r="D1248" t="str">
            <v>Raccos clients Externes</v>
          </cell>
          <cell r="H1248" t="str">
            <v>Intra DSP</v>
          </cell>
          <cell r="X1248">
            <v>-35103.1</v>
          </cell>
          <cell r="Z1248">
            <v>-35103.1</v>
          </cell>
          <cell r="AA1248">
            <v>-35103.1</v>
          </cell>
        </row>
        <row r="1249">
          <cell r="A1249" t="str">
            <v>Réel</v>
          </cell>
          <cell r="D1249" t="str">
            <v>Couverture</v>
          </cell>
          <cell r="H1249" t="str">
            <v>Intra DSP</v>
          </cell>
          <cell r="X1249">
            <v>12925.61</v>
          </cell>
          <cell r="Z1249">
            <v>12925.61</v>
          </cell>
          <cell r="AA1249">
            <v>12925.61</v>
          </cell>
        </row>
        <row r="1250">
          <cell r="A1250" t="str">
            <v>Réel</v>
          </cell>
          <cell r="D1250" t="str">
            <v>Raccos clients Externes</v>
          </cell>
          <cell r="H1250" t="str">
            <v>Intra DSP</v>
          </cell>
          <cell r="X1250">
            <v>-6470.04</v>
          </cell>
          <cell r="Z1250">
            <v>-6470.04</v>
          </cell>
          <cell r="AA1250">
            <v>-6470.04</v>
          </cell>
        </row>
        <row r="1251">
          <cell r="A1251" t="str">
            <v>Réel</v>
          </cell>
          <cell r="D1251" t="str">
            <v>Couverture</v>
          </cell>
          <cell r="H1251" t="str">
            <v>Intra DSP</v>
          </cell>
          <cell r="X1251">
            <v>4903.41</v>
          </cell>
          <cell r="Z1251">
            <v>4903.41</v>
          </cell>
          <cell r="AA1251">
            <v>4903.41</v>
          </cell>
        </row>
        <row r="1252">
          <cell r="A1252" t="str">
            <v>Réel</v>
          </cell>
          <cell r="D1252" t="str">
            <v>Raccos clients Externes</v>
          </cell>
          <cell r="H1252" t="str">
            <v>Intra DSP</v>
          </cell>
          <cell r="X1252">
            <v>-22600.36</v>
          </cell>
          <cell r="Z1252">
            <v>-22600.36</v>
          </cell>
          <cell r="AA1252">
            <v>-22600.36</v>
          </cell>
        </row>
        <row r="1253">
          <cell r="A1253" t="str">
            <v>Réel</v>
          </cell>
          <cell r="D1253" t="str">
            <v>Couverture</v>
          </cell>
          <cell r="H1253" t="str">
            <v>Intra DSP</v>
          </cell>
          <cell r="X1253">
            <v>1247.8</v>
          </cell>
          <cell r="Z1253">
            <v>1247.8</v>
          </cell>
          <cell r="AA1253">
            <v>1247.8</v>
          </cell>
        </row>
        <row r="1254">
          <cell r="A1254" t="str">
            <v>Réel</v>
          </cell>
          <cell r="D1254" t="str">
            <v>Couverture</v>
          </cell>
          <cell r="H1254" t="str">
            <v>Intra DSP</v>
          </cell>
          <cell r="X1254">
            <v>2955.67</v>
          </cell>
          <cell r="Z1254">
            <v>2955.67</v>
          </cell>
          <cell r="AA1254">
            <v>2955.67</v>
          </cell>
        </row>
        <row r="1255">
          <cell r="A1255" t="str">
            <v>Réel</v>
          </cell>
          <cell r="D1255" t="str">
            <v>Raccos clients Externes</v>
          </cell>
          <cell r="H1255" t="str">
            <v>Intra DSP</v>
          </cell>
          <cell r="X1255">
            <v>-35273.5</v>
          </cell>
          <cell r="Z1255">
            <v>-35273.5</v>
          </cell>
          <cell r="AA1255">
            <v>-35273.5</v>
          </cell>
        </row>
        <row r="1256">
          <cell r="A1256" t="str">
            <v>Réel</v>
          </cell>
          <cell r="D1256" t="str">
            <v>Couverture</v>
          </cell>
          <cell r="H1256" t="str">
            <v>Intra DSP</v>
          </cell>
          <cell r="X1256">
            <v>2636.18</v>
          </cell>
          <cell r="Z1256">
            <v>2636.18</v>
          </cell>
          <cell r="AA1256">
            <v>2636.18</v>
          </cell>
        </row>
        <row r="1257">
          <cell r="A1257" t="str">
            <v>Réel</v>
          </cell>
          <cell r="D1257" t="str">
            <v>Raccos clients Externes</v>
          </cell>
          <cell r="H1257" t="str">
            <v>Intra DSP</v>
          </cell>
          <cell r="X1257">
            <v>0</v>
          </cell>
          <cell r="Z1257">
            <v>0</v>
          </cell>
          <cell r="AA1257">
            <v>0</v>
          </cell>
        </row>
        <row r="1258">
          <cell r="A1258" t="str">
            <v>Réel</v>
          </cell>
          <cell r="D1258" t="str">
            <v>Couverture</v>
          </cell>
          <cell r="H1258" t="str">
            <v>Intra DSP</v>
          </cell>
          <cell r="X1258">
            <v>10810</v>
          </cell>
          <cell r="Z1258">
            <v>10810</v>
          </cell>
          <cell r="AA1258">
            <v>10810</v>
          </cell>
        </row>
      </sheetData>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 3"/>
      <sheetName val="Synthèse Budget 2010"/>
      <sheetName val="Budget 2010"/>
    </sheetNames>
    <sheetDataSet>
      <sheetData sheetId="0" refreshError="1"/>
      <sheetData sheetId="1" refreshError="1"/>
      <sheetData sheetId="2">
        <row r="4">
          <cell r="B4" t="str">
            <v>Couverture</v>
          </cell>
        </row>
        <row r="7">
          <cell r="B7" t="str">
            <v>Couverture</v>
          </cell>
        </row>
        <row r="10">
          <cell r="B10" t="str">
            <v>Couverture</v>
          </cell>
        </row>
        <row r="11">
          <cell r="B11" t="str">
            <v>Couverture</v>
          </cell>
        </row>
        <row r="12">
          <cell r="B12" t="str">
            <v>Couverture</v>
          </cell>
        </row>
        <row r="13">
          <cell r="B13" t="str">
            <v>Couverture</v>
          </cell>
        </row>
        <row r="15">
          <cell r="B15" t="str">
            <v>Couverture</v>
          </cell>
        </row>
        <row r="17">
          <cell r="B17" t="str">
            <v>Couverture</v>
          </cell>
        </row>
        <row r="18">
          <cell r="B18" t="str">
            <v>Couverture</v>
          </cell>
        </row>
        <row r="19">
          <cell r="B19" t="str">
            <v>Couverture</v>
          </cell>
        </row>
        <row r="21">
          <cell r="B21" t="str">
            <v>Couverture</v>
          </cell>
        </row>
        <row r="22">
          <cell r="B22" t="str">
            <v>Couverture</v>
          </cell>
        </row>
        <row r="23">
          <cell r="B23" t="str">
            <v>Couverture</v>
          </cell>
        </row>
        <row r="24">
          <cell r="B24" t="str">
            <v>Couverture</v>
          </cell>
        </row>
        <row r="26">
          <cell r="B26" t="str">
            <v>Couverture</v>
          </cell>
        </row>
        <row r="28">
          <cell r="B28" t="str">
            <v>Couverture</v>
          </cell>
        </row>
        <row r="29">
          <cell r="B29" t="str">
            <v>Couverture</v>
          </cell>
        </row>
        <row r="30">
          <cell r="B30" t="str">
            <v>Couverture</v>
          </cell>
        </row>
        <row r="31">
          <cell r="B31" t="str">
            <v>Couverture</v>
          </cell>
        </row>
        <row r="34">
          <cell r="B34" t="str">
            <v>Couverture</v>
          </cell>
        </row>
        <row r="36">
          <cell r="B36" t="str">
            <v>Couverture</v>
          </cell>
        </row>
        <row r="38">
          <cell r="B38" t="str">
            <v>Couverture</v>
          </cell>
        </row>
        <row r="39">
          <cell r="B39" t="str">
            <v>Couverture</v>
          </cell>
        </row>
        <row r="40">
          <cell r="B40" t="str">
            <v>Couverture</v>
          </cell>
        </row>
        <row r="42">
          <cell r="B42" t="str">
            <v>Couverture</v>
          </cell>
        </row>
        <row r="45">
          <cell r="B45" t="str">
            <v>Couverture</v>
          </cell>
        </row>
        <row r="49">
          <cell r="B49" t="str">
            <v>Couverture</v>
          </cell>
        </row>
        <row r="50">
          <cell r="B50" t="str">
            <v>Couverture</v>
          </cell>
        </row>
        <row r="53">
          <cell r="B53" t="str">
            <v>Couverture</v>
          </cell>
        </row>
        <row r="56">
          <cell r="B56" t="str">
            <v>Couverture</v>
          </cell>
        </row>
        <row r="57">
          <cell r="B57" t="str">
            <v>Couverture</v>
          </cell>
        </row>
        <row r="58">
          <cell r="B58" t="str">
            <v>Couverture</v>
          </cell>
        </row>
        <row r="59">
          <cell r="B59" t="str">
            <v>Couverture</v>
          </cell>
        </row>
        <row r="60">
          <cell r="B60" t="str">
            <v>Couverture</v>
          </cell>
        </row>
        <row r="62">
          <cell r="B62" t="str">
            <v>Couverture</v>
          </cell>
        </row>
        <row r="64">
          <cell r="B64" t="str">
            <v>Couverture</v>
          </cell>
        </row>
        <row r="65">
          <cell r="B65" t="str">
            <v>Couverture</v>
          </cell>
        </row>
        <row r="66">
          <cell r="B66" t="str">
            <v>Couverture</v>
          </cell>
        </row>
        <row r="68">
          <cell r="B68" t="str">
            <v>Couverture</v>
          </cell>
        </row>
        <row r="69">
          <cell r="B69" t="str">
            <v>Couverture</v>
          </cell>
        </row>
        <row r="70">
          <cell r="B70" t="str">
            <v>Couverture</v>
          </cell>
        </row>
        <row r="71">
          <cell r="B71" t="str">
            <v>Couverture</v>
          </cell>
        </row>
        <row r="73">
          <cell r="B73" t="str">
            <v>Couverture</v>
          </cell>
        </row>
        <row r="75">
          <cell r="B75" t="str">
            <v>Couverture</v>
          </cell>
        </row>
        <row r="76">
          <cell r="B76" t="str">
            <v>Couverture</v>
          </cell>
        </row>
        <row r="77">
          <cell r="B77" t="str">
            <v>Couverture</v>
          </cell>
        </row>
        <row r="78">
          <cell r="B78" t="str">
            <v>Couverture</v>
          </cell>
        </row>
        <row r="79">
          <cell r="B79" t="str">
            <v>Couverture</v>
          </cell>
        </row>
        <row r="82">
          <cell r="B82" t="str">
            <v>Couverture</v>
          </cell>
        </row>
        <row r="84">
          <cell r="B84" t="str">
            <v>Couverture</v>
          </cell>
        </row>
        <row r="86">
          <cell r="B86" t="str">
            <v>Couverture</v>
          </cell>
        </row>
        <row r="87">
          <cell r="B87" t="str">
            <v>Couverture</v>
          </cell>
        </row>
        <row r="88">
          <cell r="B88" t="str">
            <v>Couverture</v>
          </cell>
        </row>
        <row r="90">
          <cell r="B90" t="str">
            <v>Couverture</v>
          </cell>
        </row>
        <row r="94">
          <cell r="B94" t="str">
            <v>Couverture</v>
          </cell>
        </row>
        <row r="97">
          <cell r="B97" t="str">
            <v>Couverture</v>
          </cell>
        </row>
        <row r="99">
          <cell r="B99" t="str">
            <v>Couverture</v>
          </cell>
        </row>
        <row r="101">
          <cell r="B101" t="str">
            <v>Couverture</v>
          </cell>
        </row>
        <row r="105">
          <cell r="B105" t="str">
            <v>Couverture</v>
          </cell>
        </row>
        <row r="108">
          <cell r="B108" t="str">
            <v>Couverture</v>
          </cell>
        </row>
        <row r="110">
          <cell r="B110" t="str">
            <v>Couverture</v>
          </cell>
        </row>
        <row r="112">
          <cell r="B112" t="str">
            <v>Couverture</v>
          </cell>
        </row>
        <row r="116">
          <cell r="B116" t="str">
            <v>Couverture</v>
          </cell>
        </row>
        <row r="120">
          <cell r="B120" t="str">
            <v>Couverture</v>
          </cell>
        </row>
        <row r="124">
          <cell r="B124" t="str">
            <v>Total Couverture</v>
          </cell>
        </row>
        <row r="125">
          <cell r="B125" t="str">
            <v>Capacité</v>
          </cell>
        </row>
        <row r="126">
          <cell r="B126" t="str">
            <v>Capacité</v>
          </cell>
        </row>
        <row r="129">
          <cell r="B129" t="str">
            <v>Capacité</v>
          </cell>
        </row>
        <row r="132">
          <cell r="B132" t="str">
            <v>Capacité</v>
          </cell>
        </row>
        <row r="133">
          <cell r="B133" t="str">
            <v>Capacité</v>
          </cell>
        </row>
        <row r="134">
          <cell r="B134" t="str">
            <v>Capacité</v>
          </cell>
        </row>
        <row r="135">
          <cell r="B135" t="str">
            <v>Capacité</v>
          </cell>
        </row>
        <row r="137">
          <cell r="B137" t="str">
            <v>Capacité</v>
          </cell>
        </row>
        <row r="139">
          <cell r="B139" t="str">
            <v>Capacité</v>
          </cell>
        </row>
        <row r="140">
          <cell r="B140" t="str">
            <v>Capacité</v>
          </cell>
        </row>
        <row r="141">
          <cell r="B141" t="str">
            <v>Capacité</v>
          </cell>
        </row>
        <row r="143">
          <cell r="B143" t="str">
            <v>Capacité</v>
          </cell>
        </row>
        <row r="144">
          <cell r="B144" t="str">
            <v>Capacité</v>
          </cell>
        </row>
        <row r="145">
          <cell r="B145" t="str">
            <v>Capacité</v>
          </cell>
        </row>
        <row r="146">
          <cell r="B146" t="str">
            <v>Capacité</v>
          </cell>
        </row>
        <row r="148">
          <cell r="B148" t="str">
            <v>Capacité</v>
          </cell>
        </row>
        <row r="150">
          <cell r="B150" t="str">
            <v>Capacité</v>
          </cell>
        </row>
        <row r="151">
          <cell r="B151" t="str">
            <v>Capacité</v>
          </cell>
        </row>
        <row r="152">
          <cell r="B152" t="str">
            <v>Capacité</v>
          </cell>
        </row>
        <row r="153">
          <cell r="B153" t="str">
            <v>Capacité</v>
          </cell>
        </row>
        <row r="156">
          <cell r="B156" t="str">
            <v>Capacité</v>
          </cell>
        </row>
        <row r="158">
          <cell r="B158" t="str">
            <v>Capacité</v>
          </cell>
        </row>
        <row r="160">
          <cell r="B160" t="str">
            <v>Capacité</v>
          </cell>
        </row>
        <row r="161">
          <cell r="B161" t="str">
            <v>Capacité</v>
          </cell>
        </row>
        <row r="162">
          <cell r="B162" t="str">
            <v>Capacité</v>
          </cell>
        </row>
        <row r="164">
          <cell r="B164" t="str">
            <v>Capacité</v>
          </cell>
        </row>
        <row r="168">
          <cell r="B168" t="str">
            <v>Capacité</v>
          </cell>
        </row>
        <row r="169">
          <cell r="B169" t="str">
            <v>Capacité</v>
          </cell>
        </row>
        <row r="172">
          <cell r="B172" t="str">
            <v>Capacité</v>
          </cell>
        </row>
        <row r="175">
          <cell r="B175" t="str">
            <v>Capacité</v>
          </cell>
        </row>
        <row r="176">
          <cell r="B176" t="str">
            <v>Capacité</v>
          </cell>
        </row>
        <row r="177">
          <cell r="B177" t="str">
            <v>Capacité</v>
          </cell>
        </row>
        <row r="178">
          <cell r="B178" t="str">
            <v>Capacité</v>
          </cell>
        </row>
        <row r="179">
          <cell r="B179" t="str">
            <v>Capacité</v>
          </cell>
        </row>
        <row r="181">
          <cell r="B181" t="str">
            <v>Capacité</v>
          </cell>
        </row>
        <row r="183">
          <cell r="B183" t="str">
            <v>Capacité</v>
          </cell>
        </row>
        <row r="184">
          <cell r="B184" t="str">
            <v>Capacité</v>
          </cell>
        </row>
        <row r="185">
          <cell r="B185" t="str">
            <v>Capacité</v>
          </cell>
        </row>
        <row r="187">
          <cell r="B187" t="str">
            <v>Capacité</v>
          </cell>
        </row>
        <row r="188">
          <cell r="B188" t="str">
            <v>Capacité</v>
          </cell>
        </row>
        <row r="189">
          <cell r="B189" t="str">
            <v>Capacité</v>
          </cell>
        </row>
        <row r="190">
          <cell r="B190" t="str">
            <v>Capacité</v>
          </cell>
        </row>
        <row r="192">
          <cell r="B192" t="str">
            <v>Capacité</v>
          </cell>
        </row>
        <row r="194">
          <cell r="B194" t="str">
            <v>Capacité</v>
          </cell>
        </row>
        <row r="195">
          <cell r="B195" t="str">
            <v>Capacité</v>
          </cell>
        </row>
        <row r="196">
          <cell r="B196" t="str">
            <v>Capacité</v>
          </cell>
        </row>
        <row r="197">
          <cell r="B197" t="str">
            <v>Capacité</v>
          </cell>
        </row>
        <row r="198">
          <cell r="B198" t="str">
            <v>Capacité</v>
          </cell>
        </row>
        <row r="201">
          <cell r="B201" t="str">
            <v>Capacité</v>
          </cell>
        </row>
        <row r="202">
          <cell r="B202" t="str">
            <v>Capacité</v>
          </cell>
        </row>
        <row r="204">
          <cell r="B204" t="str">
            <v>Capacité</v>
          </cell>
        </row>
        <row r="206">
          <cell r="B206" t="str">
            <v>Capacité</v>
          </cell>
        </row>
        <row r="207">
          <cell r="B207" t="str">
            <v>Capacité</v>
          </cell>
        </row>
        <row r="208">
          <cell r="B208" t="str">
            <v>Capacité</v>
          </cell>
        </row>
        <row r="210">
          <cell r="B210" t="str">
            <v>Capacité</v>
          </cell>
        </row>
        <row r="211">
          <cell r="B211" t="str">
            <v>Capacité</v>
          </cell>
        </row>
        <row r="215">
          <cell r="B215" t="str">
            <v>Total Capacité</v>
          </cell>
        </row>
        <row r="216">
          <cell r="B216" t="str">
            <v>Racco clients SFR Business Team</v>
          </cell>
        </row>
        <row r="219">
          <cell r="B219" t="str">
            <v>Racco clients SFR Business Team</v>
          </cell>
        </row>
        <row r="220">
          <cell r="B220" t="str">
            <v>Racco clients SFR Business Team</v>
          </cell>
        </row>
        <row r="221">
          <cell r="B221" t="str">
            <v>Racco clients SFR Business Team</v>
          </cell>
        </row>
        <row r="222">
          <cell r="B222" t="str">
            <v>Racco clients SFR Business Team</v>
          </cell>
        </row>
        <row r="224">
          <cell r="B224" t="str">
            <v>Racco clients SFR Business Team</v>
          </cell>
        </row>
        <row r="225">
          <cell r="B225" t="str">
            <v>Racco clients SFR Business Team</v>
          </cell>
        </row>
        <row r="226">
          <cell r="B226" t="str">
            <v>Racco clients SFR Business Team</v>
          </cell>
        </row>
        <row r="227">
          <cell r="B227" t="str">
            <v>Racco clients SFR Business Team</v>
          </cell>
        </row>
        <row r="229">
          <cell r="B229" t="str">
            <v>Racco clients SFR Business Team</v>
          </cell>
        </row>
        <row r="230">
          <cell r="B230" t="str">
            <v>Racco clients SFR Business Team</v>
          </cell>
        </row>
        <row r="231">
          <cell r="B231" t="str">
            <v>Racco clients SFR Business Team</v>
          </cell>
        </row>
        <row r="232">
          <cell r="B232" t="str">
            <v>Racco clients SFR Business Team</v>
          </cell>
        </row>
        <row r="236">
          <cell r="B236" t="str">
            <v>Total Racco clients SFR Business Team</v>
          </cell>
        </row>
        <row r="237">
          <cell r="B237" t="str">
            <v>Racco clients Division Opérateurs</v>
          </cell>
        </row>
        <row r="240">
          <cell r="B240" t="str">
            <v>Racco clients Division Opérateurs</v>
          </cell>
        </row>
        <row r="241">
          <cell r="B241" t="str">
            <v>Racco clients Division Opérateurs</v>
          </cell>
        </row>
        <row r="242">
          <cell r="B242" t="str">
            <v>Racco clients Division Opérateurs</v>
          </cell>
        </row>
        <row r="243">
          <cell r="B243" t="str">
            <v>Racco clients Division Opérateurs</v>
          </cell>
        </row>
        <row r="245">
          <cell r="B245" t="str">
            <v>Racco clients Division Opérateurs</v>
          </cell>
        </row>
        <row r="246">
          <cell r="B246" t="str">
            <v>Racco clients Division Opérateurs</v>
          </cell>
        </row>
        <row r="247">
          <cell r="B247" t="str">
            <v>Racco clients Division Opérateurs</v>
          </cell>
        </row>
        <row r="248">
          <cell r="B248" t="str">
            <v>Racco clients Division Opérateurs</v>
          </cell>
        </row>
        <row r="250">
          <cell r="B250" t="str">
            <v>Racco clients Division Opérateurs</v>
          </cell>
        </row>
        <row r="251">
          <cell r="B251" t="str">
            <v>Racco clients Division Opérateurs</v>
          </cell>
        </row>
        <row r="252">
          <cell r="B252" t="str">
            <v>Racco clients Division Opérateurs</v>
          </cell>
        </row>
        <row r="253">
          <cell r="B253" t="str">
            <v>Racco clients Division Opérateurs</v>
          </cell>
        </row>
        <row r="257">
          <cell r="B257" t="str">
            <v>Total Racco clients Division Opérateurs</v>
          </cell>
        </row>
        <row r="258">
          <cell r="B258" t="str">
            <v>Racco clients SFR Mobile</v>
          </cell>
        </row>
        <row r="261">
          <cell r="B261" t="str">
            <v>Racco clients SFR Mobile</v>
          </cell>
        </row>
        <row r="262">
          <cell r="B262" t="str">
            <v>Racco clients SFR Mobile</v>
          </cell>
        </row>
        <row r="263">
          <cell r="B263" t="str">
            <v>Racco clients SFR Mobile</v>
          </cell>
        </row>
        <row r="264">
          <cell r="B264" t="str">
            <v>Racco clients SFR Mobile</v>
          </cell>
        </row>
        <row r="266">
          <cell r="B266" t="str">
            <v>Racco clients SFR Mobile</v>
          </cell>
        </row>
        <row r="267">
          <cell r="B267" t="str">
            <v>Racco clients SFR Mobile</v>
          </cell>
        </row>
        <row r="268">
          <cell r="B268" t="str">
            <v>Racco clients SFR Mobile</v>
          </cell>
        </row>
        <row r="269">
          <cell r="B269" t="str">
            <v>Racco clients SFR Mobile</v>
          </cell>
        </row>
        <row r="271">
          <cell r="B271" t="str">
            <v>Racco clients SFR Mobile</v>
          </cell>
        </row>
        <row r="272">
          <cell r="B272" t="str">
            <v>Racco clients SFR Mobile</v>
          </cell>
        </row>
        <row r="273">
          <cell r="B273" t="str">
            <v>Racco clients SFR Mobile</v>
          </cell>
        </row>
        <row r="274">
          <cell r="B274" t="str">
            <v>Racco clients SFR Mobile</v>
          </cell>
        </row>
        <row r="278">
          <cell r="B278" t="str">
            <v>Total Racco clients SFR Mobile</v>
          </cell>
        </row>
        <row r="279">
          <cell r="B279" t="str">
            <v>Racco clients Opérateurs externes</v>
          </cell>
        </row>
        <row r="282">
          <cell r="B282" t="str">
            <v>Racco clients Opérateurs externes</v>
          </cell>
        </row>
        <row r="283">
          <cell r="B283" t="str">
            <v>Racco clients Opérateurs externes</v>
          </cell>
        </row>
        <row r="284">
          <cell r="B284" t="str">
            <v>Racco clients Opérateurs externes</v>
          </cell>
        </row>
        <row r="285">
          <cell r="B285" t="str">
            <v>Racco clients Opérateurs externes</v>
          </cell>
        </row>
        <row r="287">
          <cell r="B287" t="str">
            <v>Racco clients Opérateurs externes</v>
          </cell>
        </row>
        <row r="288">
          <cell r="B288" t="str">
            <v>Racco clients Opérateurs externes</v>
          </cell>
        </row>
        <row r="289">
          <cell r="B289" t="str">
            <v>Racco clients Opérateurs externes</v>
          </cell>
        </row>
        <row r="290">
          <cell r="B290" t="str">
            <v>Racco clients Opérateurs externes</v>
          </cell>
        </row>
        <row r="292">
          <cell r="B292" t="str">
            <v>Racco clients Opérateurs externes</v>
          </cell>
        </row>
        <row r="293">
          <cell r="B293" t="str">
            <v>Racco clients Opérateurs externes</v>
          </cell>
        </row>
        <row r="294">
          <cell r="B294" t="str">
            <v>Racco clients Opérateurs externes</v>
          </cell>
        </row>
        <row r="295">
          <cell r="B295" t="str">
            <v>Racco clients Opérateurs externes</v>
          </cell>
        </row>
        <row r="297">
          <cell r="B297" t="str">
            <v>Racco clients Opérateurs externes</v>
          </cell>
        </row>
        <row r="298">
          <cell r="B298" t="str">
            <v>Racco clients Opérateurs externes</v>
          </cell>
        </row>
        <row r="302">
          <cell r="B302" t="str">
            <v>Racco clients Opérateurs externes</v>
          </cell>
        </row>
        <row r="305">
          <cell r="B305" t="str">
            <v>Racco clients Opérateurs externes</v>
          </cell>
        </row>
        <row r="306">
          <cell r="B306" t="str">
            <v>Racco clients Opérateurs externes</v>
          </cell>
        </row>
        <row r="307">
          <cell r="B307" t="str">
            <v>Racco clients Opérateurs externes</v>
          </cell>
        </row>
        <row r="308">
          <cell r="B308" t="str">
            <v>Racco clients Opérateurs externes</v>
          </cell>
        </row>
        <row r="310">
          <cell r="B310" t="str">
            <v>Racco clients Opérateurs externes</v>
          </cell>
        </row>
        <row r="311">
          <cell r="B311" t="str">
            <v>Racco clients Opérateurs externes</v>
          </cell>
        </row>
        <row r="312">
          <cell r="B312" t="str">
            <v>Racco clients Opérateurs externes</v>
          </cell>
        </row>
        <row r="313">
          <cell r="B313" t="str">
            <v>Racco clients Opérateurs externes</v>
          </cell>
        </row>
        <row r="315">
          <cell r="B315" t="str">
            <v>Racco clients Opérateurs externes</v>
          </cell>
        </row>
        <row r="316">
          <cell r="B316" t="str">
            <v>Racco clients Opérateurs externes</v>
          </cell>
        </row>
        <row r="317">
          <cell r="B317" t="str">
            <v>Racco clients Opérateurs externes</v>
          </cell>
        </row>
        <row r="318">
          <cell r="B318" t="str">
            <v>Racco clients Opérateurs externes</v>
          </cell>
        </row>
        <row r="322">
          <cell r="B322" t="str">
            <v>Total Racco clients Opérateurs externes</v>
          </cell>
        </row>
        <row r="323">
          <cell r="B323" t="str">
            <v>Total</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showGridLines="0" zoomScale="85" zoomScaleNormal="85" workbookViewId="0">
      <pane ySplit="3" topLeftCell="A4" activePane="bottomLeft" state="frozen"/>
      <selection pane="bottomLeft" activeCell="B72" sqref="B72"/>
    </sheetView>
  </sheetViews>
  <sheetFormatPr baseColWidth="10" defaultRowHeight="15" outlineLevelRow="1" outlineLevelCol="1" x14ac:dyDescent="0.2"/>
  <cols>
    <col min="1" max="1" width="11.5" style="12"/>
    <col min="2" max="2" width="32.6640625" style="12" customWidth="1"/>
    <col min="3" max="3" width="1.5" style="12" customWidth="1" outlineLevel="1"/>
    <col min="4" max="7" width="13" style="12" customWidth="1" outlineLevel="1"/>
    <col min="8" max="8" width="1.5" style="12" customWidth="1" outlineLevel="1"/>
    <col min="9" max="9" width="1.5" style="12" customWidth="1"/>
    <col min="10" max="257" width="11.5" style="12"/>
    <col min="258" max="258" width="32.6640625" style="12" customWidth="1"/>
    <col min="259" max="259" width="1.5" style="12" customWidth="1"/>
    <col min="260" max="263" width="13" style="12" customWidth="1"/>
    <col min="264" max="265" width="1.5" style="12" customWidth="1"/>
    <col min="266" max="513" width="11.5" style="12"/>
    <col min="514" max="514" width="32.6640625" style="12" customWidth="1"/>
    <col min="515" max="515" width="1.5" style="12" customWidth="1"/>
    <col min="516" max="519" width="13" style="12" customWidth="1"/>
    <col min="520" max="521" width="1.5" style="12" customWidth="1"/>
    <col min="522" max="769" width="11.5" style="12"/>
    <col min="770" max="770" width="32.6640625" style="12" customWidth="1"/>
    <col min="771" max="771" width="1.5" style="12" customWidth="1"/>
    <col min="772" max="775" width="13" style="12" customWidth="1"/>
    <col min="776" max="777" width="1.5" style="12" customWidth="1"/>
    <col min="778" max="1025" width="11.5" style="12"/>
    <col min="1026" max="1026" width="32.6640625" style="12" customWidth="1"/>
    <col min="1027" max="1027" width="1.5" style="12" customWidth="1"/>
    <col min="1028" max="1031" width="13" style="12" customWidth="1"/>
    <col min="1032" max="1033" width="1.5" style="12" customWidth="1"/>
    <col min="1034" max="1281" width="11.5" style="12"/>
    <col min="1282" max="1282" width="32.6640625" style="12" customWidth="1"/>
    <col min="1283" max="1283" width="1.5" style="12" customWidth="1"/>
    <col min="1284" max="1287" width="13" style="12" customWidth="1"/>
    <col min="1288" max="1289" width="1.5" style="12" customWidth="1"/>
    <col min="1290" max="1537" width="11.5" style="12"/>
    <col min="1538" max="1538" width="32.6640625" style="12" customWidth="1"/>
    <col min="1539" max="1539" width="1.5" style="12" customWidth="1"/>
    <col min="1540" max="1543" width="13" style="12" customWidth="1"/>
    <col min="1544" max="1545" width="1.5" style="12" customWidth="1"/>
    <col min="1546" max="1793" width="11.5" style="12"/>
    <col min="1794" max="1794" width="32.6640625" style="12" customWidth="1"/>
    <col min="1795" max="1795" width="1.5" style="12" customWidth="1"/>
    <col min="1796" max="1799" width="13" style="12" customWidth="1"/>
    <col min="1800" max="1801" width="1.5" style="12" customWidth="1"/>
    <col min="1802" max="2049" width="11.5" style="12"/>
    <col min="2050" max="2050" width="32.6640625" style="12" customWidth="1"/>
    <col min="2051" max="2051" width="1.5" style="12" customWidth="1"/>
    <col min="2052" max="2055" width="13" style="12" customWidth="1"/>
    <col min="2056" max="2057" width="1.5" style="12" customWidth="1"/>
    <col min="2058" max="2305" width="11.5" style="12"/>
    <col min="2306" max="2306" width="32.6640625" style="12" customWidth="1"/>
    <col min="2307" max="2307" width="1.5" style="12" customWidth="1"/>
    <col min="2308" max="2311" width="13" style="12" customWidth="1"/>
    <col min="2312" max="2313" width="1.5" style="12" customWidth="1"/>
    <col min="2314" max="2561" width="11.5" style="12"/>
    <col min="2562" max="2562" width="32.6640625" style="12" customWidth="1"/>
    <col min="2563" max="2563" width="1.5" style="12" customWidth="1"/>
    <col min="2564" max="2567" width="13" style="12" customWidth="1"/>
    <col min="2568" max="2569" width="1.5" style="12" customWidth="1"/>
    <col min="2570" max="2817" width="11.5" style="12"/>
    <col min="2818" max="2818" width="32.6640625" style="12" customWidth="1"/>
    <col min="2819" max="2819" width="1.5" style="12" customWidth="1"/>
    <col min="2820" max="2823" width="13" style="12" customWidth="1"/>
    <col min="2824" max="2825" width="1.5" style="12" customWidth="1"/>
    <col min="2826" max="3073" width="11.5" style="12"/>
    <col min="3074" max="3074" width="32.6640625" style="12" customWidth="1"/>
    <col min="3075" max="3075" width="1.5" style="12" customWidth="1"/>
    <col min="3076" max="3079" width="13" style="12" customWidth="1"/>
    <col min="3080" max="3081" width="1.5" style="12" customWidth="1"/>
    <col min="3082" max="3329" width="11.5" style="12"/>
    <col min="3330" max="3330" width="32.6640625" style="12" customWidth="1"/>
    <col min="3331" max="3331" width="1.5" style="12" customWidth="1"/>
    <col min="3332" max="3335" width="13" style="12" customWidth="1"/>
    <col min="3336" max="3337" width="1.5" style="12" customWidth="1"/>
    <col min="3338" max="3585" width="11.5" style="12"/>
    <col min="3586" max="3586" width="32.6640625" style="12" customWidth="1"/>
    <col min="3587" max="3587" width="1.5" style="12" customWidth="1"/>
    <col min="3588" max="3591" width="13" style="12" customWidth="1"/>
    <col min="3592" max="3593" width="1.5" style="12" customWidth="1"/>
    <col min="3594" max="3841" width="11.5" style="12"/>
    <col min="3842" max="3842" width="32.6640625" style="12" customWidth="1"/>
    <col min="3843" max="3843" width="1.5" style="12" customWidth="1"/>
    <col min="3844" max="3847" width="13" style="12" customWidth="1"/>
    <col min="3848" max="3849" width="1.5" style="12" customWidth="1"/>
    <col min="3850" max="4097" width="11.5" style="12"/>
    <col min="4098" max="4098" width="32.6640625" style="12" customWidth="1"/>
    <col min="4099" max="4099" width="1.5" style="12" customWidth="1"/>
    <col min="4100" max="4103" width="13" style="12" customWidth="1"/>
    <col min="4104" max="4105" width="1.5" style="12" customWidth="1"/>
    <col min="4106" max="4353" width="11.5" style="12"/>
    <col min="4354" max="4354" width="32.6640625" style="12" customWidth="1"/>
    <col min="4355" max="4355" width="1.5" style="12" customWidth="1"/>
    <col min="4356" max="4359" width="13" style="12" customWidth="1"/>
    <col min="4360" max="4361" width="1.5" style="12" customWidth="1"/>
    <col min="4362" max="4609" width="11.5" style="12"/>
    <col min="4610" max="4610" width="32.6640625" style="12" customWidth="1"/>
    <col min="4611" max="4611" width="1.5" style="12" customWidth="1"/>
    <col min="4612" max="4615" width="13" style="12" customWidth="1"/>
    <col min="4616" max="4617" width="1.5" style="12" customWidth="1"/>
    <col min="4618" max="4865" width="11.5" style="12"/>
    <col min="4866" max="4866" width="32.6640625" style="12" customWidth="1"/>
    <col min="4867" max="4867" width="1.5" style="12" customWidth="1"/>
    <col min="4868" max="4871" width="13" style="12" customWidth="1"/>
    <col min="4872" max="4873" width="1.5" style="12" customWidth="1"/>
    <col min="4874" max="5121" width="11.5" style="12"/>
    <col min="5122" max="5122" width="32.6640625" style="12" customWidth="1"/>
    <col min="5123" max="5123" width="1.5" style="12" customWidth="1"/>
    <col min="5124" max="5127" width="13" style="12" customWidth="1"/>
    <col min="5128" max="5129" width="1.5" style="12" customWidth="1"/>
    <col min="5130" max="5377" width="11.5" style="12"/>
    <col min="5378" max="5378" width="32.6640625" style="12" customWidth="1"/>
    <col min="5379" max="5379" width="1.5" style="12" customWidth="1"/>
    <col min="5380" max="5383" width="13" style="12" customWidth="1"/>
    <col min="5384" max="5385" width="1.5" style="12" customWidth="1"/>
    <col min="5386" max="5633" width="11.5" style="12"/>
    <col min="5634" max="5634" width="32.6640625" style="12" customWidth="1"/>
    <col min="5635" max="5635" width="1.5" style="12" customWidth="1"/>
    <col min="5636" max="5639" width="13" style="12" customWidth="1"/>
    <col min="5640" max="5641" width="1.5" style="12" customWidth="1"/>
    <col min="5642" max="5889" width="11.5" style="12"/>
    <col min="5890" max="5890" width="32.6640625" style="12" customWidth="1"/>
    <col min="5891" max="5891" width="1.5" style="12" customWidth="1"/>
    <col min="5892" max="5895" width="13" style="12" customWidth="1"/>
    <col min="5896" max="5897" width="1.5" style="12" customWidth="1"/>
    <col min="5898" max="6145" width="11.5" style="12"/>
    <col min="6146" max="6146" width="32.6640625" style="12" customWidth="1"/>
    <col min="6147" max="6147" width="1.5" style="12" customWidth="1"/>
    <col min="6148" max="6151" width="13" style="12" customWidth="1"/>
    <col min="6152" max="6153" width="1.5" style="12" customWidth="1"/>
    <col min="6154" max="6401" width="11.5" style="12"/>
    <col min="6402" max="6402" width="32.6640625" style="12" customWidth="1"/>
    <col min="6403" max="6403" width="1.5" style="12" customWidth="1"/>
    <col min="6404" max="6407" width="13" style="12" customWidth="1"/>
    <col min="6408" max="6409" width="1.5" style="12" customWidth="1"/>
    <col min="6410" max="6657" width="11.5" style="12"/>
    <col min="6658" max="6658" width="32.6640625" style="12" customWidth="1"/>
    <col min="6659" max="6659" width="1.5" style="12" customWidth="1"/>
    <col min="6660" max="6663" width="13" style="12" customWidth="1"/>
    <col min="6664" max="6665" width="1.5" style="12" customWidth="1"/>
    <col min="6666" max="6913" width="11.5" style="12"/>
    <col min="6914" max="6914" width="32.6640625" style="12" customWidth="1"/>
    <col min="6915" max="6915" width="1.5" style="12" customWidth="1"/>
    <col min="6916" max="6919" width="13" style="12" customWidth="1"/>
    <col min="6920" max="6921" width="1.5" style="12" customWidth="1"/>
    <col min="6922" max="7169" width="11.5" style="12"/>
    <col min="7170" max="7170" width="32.6640625" style="12" customWidth="1"/>
    <col min="7171" max="7171" width="1.5" style="12" customWidth="1"/>
    <col min="7172" max="7175" width="13" style="12" customWidth="1"/>
    <col min="7176" max="7177" width="1.5" style="12" customWidth="1"/>
    <col min="7178" max="7425" width="11.5" style="12"/>
    <col min="7426" max="7426" width="32.6640625" style="12" customWidth="1"/>
    <col min="7427" max="7427" width="1.5" style="12" customWidth="1"/>
    <col min="7428" max="7431" width="13" style="12" customWidth="1"/>
    <col min="7432" max="7433" width="1.5" style="12" customWidth="1"/>
    <col min="7434" max="7681" width="11.5" style="12"/>
    <col min="7682" max="7682" width="32.6640625" style="12" customWidth="1"/>
    <col min="7683" max="7683" width="1.5" style="12" customWidth="1"/>
    <col min="7684" max="7687" width="13" style="12" customWidth="1"/>
    <col min="7688" max="7689" width="1.5" style="12" customWidth="1"/>
    <col min="7690" max="7937" width="11.5" style="12"/>
    <col min="7938" max="7938" width="32.6640625" style="12" customWidth="1"/>
    <col min="7939" max="7939" width="1.5" style="12" customWidth="1"/>
    <col min="7940" max="7943" width="13" style="12" customWidth="1"/>
    <col min="7944" max="7945" width="1.5" style="12" customWidth="1"/>
    <col min="7946" max="8193" width="11.5" style="12"/>
    <col min="8194" max="8194" width="32.6640625" style="12" customWidth="1"/>
    <col min="8195" max="8195" width="1.5" style="12" customWidth="1"/>
    <col min="8196" max="8199" width="13" style="12" customWidth="1"/>
    <col min="8200" max="8201" width="1.5" style="12" customWidth="1"/>
    <col min="8202" max="8449" width="11.5" style="12"/>
    <col min="8450" max="8450" width="32.6640625" style="12" customWidth="1"/>
    <col min="8451" max="8451" width="1.5" style="12" customWidth="1"/>
    <col min="8452" max="8455" width="13" style="12" customWidth="1"/>
    <col min="8456" max="8457" width="1.5" style="12" customWidth="1"/>
    <col min="8458" max="8705" width="11.5" style="12"/>
    <col min="8706" max="8706" width="32.6640625" style="12" customWidth="1"/>
    <col min="8707" max="8707" width="1.5" style="12" customWidth="1"/>
    <col min="8708" max="8711" width="13" style="12" customWidth="1"/>
    <col min="8712" max="8713" width="1.5" style="12" customWidth="1"/>
    <col min="8714" max="8961" width="11.5" style="12"/>
    <col min="8962" max="8962" width="32.6640625" style="12" customWidth="1"/>
    <col min="8963" max="8963" width="1.5" style="12" customWidth="1"/>
    <col min="8964" max="8967" width="13" style="12" customWidth="1"/>
    <col min="8968" max="8969" width="1.5" style="12" customWidth="1"/>
    <col min="8970" max="9217" width="11.5" style="12"/>
    <col min="9218" max="9218" width="32.6640625" style="12" customWidth="1"/>
    <col min="9219" max="9219" width="1.5" style="12" customWidth="1"/>
    <col min="9220" max="9223" width="13" style="12" customWidth="1"/>
    <col min="9224" max="9225" width="1.5" style="12" customWidth="1"/>
    <col min="9226" max="9473" width="11.5" style="12"/>
    <col min="9474" max="9474" width="32.6640625" style="12" customWidth="1"/>
    <col min="9475" max="9475" width="1.5" style="12" customWidth="1"/>
    <col min="9476" max="9479" width="13" style="12" customWidth="1"/>
    <col min="9480" max="9481" width="1.5" style="12" customWidth="1"/>
    <col min="9482" max="9729" width="11.5" style="12"/>
    <col min="9730" max="9730" width="32.6640625" style="12" customWidth="1"/>
    <col min="9731" max="9731" width="1.5" style="12" customWidth="1"/>
    <col min="9732" max="9735" width="13" style="12" customWidth="1"/>
    <col min="9736" max="9737" width="1.5" style="12" customWidth="1"/>
    <col min="9738" max="9985" width="11.5" style="12"/>
    <col min="9986" max="9986" width="32.6640625" style="12" customWidth="1"/>
    <col min="9987" max="9987" width="1.5" style="12" customWidth="1"/>
    <col min="9988" max="9991" width="13" style="12" customWidth="1"/>
    <col min="9992" max="9993" width="1.5" style="12" customWidth="1"/>
    <col min="9994" max="10241" width="11.5" style="12"/>
    <col min="10242" max="10242" width="32.6640625" style="12" customWidth="1"/>
    <col min="10243" max="10243" width="1.5" style="12" customWidth="1"/>
    <col min="10244" max="10247" width="13" style="12" customWidth="1"/>
    <col min="10248" max="10249" width="1.5" style="12" customWidth="1"/>
    <col min="10250" max="10497" width="11.5" style="12"/>
    <col min="10498" max="10498" width="32.6640625" style="12" customWidth="1"/>
    <col min="10499" max="10499" width="1.5" style="12" customWidth="1"/>
    <col min="10500" max="10503" width="13" style="12" customWidth="1"/>
    <col min="10504" max="10505" width="1.5" style="12" customWidth="1"/>
    <col min="10506" max="10753" width="11.5" style="12"/>
    <col min="10754" max="10754" width="32.6640625" style="12" customWidth="1"/>
    <col min="10755" max="10755" width="1.5" style="12" customWidth="1"/>
    <col min="10756" max="10759" width="13" style="12" customWidth="1"/>
    <col min="10760" max="10761" width="1.5" style="12" customWidth="1"/>
    <col min="10762" max="11009" width="11.5" style="12"/>
    <col min="11010" max="11010" width="32.6640625" style="12" customWidth="1"/>
    <col min="11011" max="11011" width="1.5" style="12" customWidth="1"/>
    <col min="11012" max="11015" width="13" style="12" customWidth="1"/>
    <col min="11016" max="11017" width="1.5" style="12" customWidth="1"/>
    <col min="11018" max="11265" width="11.5" style="12"/>
    <col min="11266" max="11266" width="32.6640625" style="12" customWidth="1"/>
    <col min="11267" max="11267" width="1.5" style="12" customWidth="1"/>
    <col min="11268" max="11271" width="13" style="12" customWidth="1"/>
    <col min="11272" max="11273" width="1.5" style="12" customWidth="1"/>
    <col min="11274" max="11521" width="11.5" style="12"/>
    <col min="11522" max="11522" width="32.6640625" style="12" customWidth="1"/>
    <col min="11523" max="11523" width="1.5" style="12" customWidth="1"/>
    <col min="11524" max="11527" width="13" style="12" customWidth="1"/>
    <col min="11528" max="11529" width="1.5" style="12" customWidth="1"/>
    <col min="11530" max="11777" width="11.5" style="12"/>
    <col min="11778" max="11778" width="32.6640625" style="12" customWidth="1"/>
    <col min="11779" max="11779" width="1.5" style="12" customWidth="1"/>
    <col min="11780" max="11783" width="13" style="12" customWidth="1"/>
    <col min="11784" max="11785" width="1.5" style="12" customWidth="1"/>
    <col min="11786" max="12033" width="11.5" style="12"/>
    <col min="12034" max="12034" width="32.6640625" style="12" customWidth="1"/>
    <col min="12035" max="12035" width="1.5" style="12" customWidth="1"/>
    <col min="12036" max="12039" width="13" style="12" customWidth="1"/>
    <col min="12040" max="12041" width="1.5" style="12" customWidth="1"/>
    <col min="12042" max="12289" width="11.5" style="12"/>
    <col min="12290" max="12290" width="32.6640625" style="12" customWidth="1"/>
    <col min="12291" max="12291" width="1.5" style="12" customWidth="1"/>
    <col min="12292" max="12295" width="13" style="12" customWidth="1"/>
    <col min="12296" max="12297" width="1.5" style="12" customWidth="1"/>
    <col min="12298" max="12545" width="11.5" style="12"/>
    <col min="12546" max="12546" width="32.6640625" style="12" customWidth="1"/>
    <col min="12547" max="12547" width="1.5" style="12" customWidth="1"/>
    <col min="12548" max="12551" width="13" style="12" customWidth="1"/>
    <col min="12552" max="12553" width="1.5" style="12" customWidth="1"/>
    <col min="12554" max="12801" width="11.5" style="12"/>
    <col min="12802" max="12802" width="32.6640625" style="12" customWidth="1"/>
    <col min="12803" max="12803" width="1.5" style="12" customWidth="1"/>
    <col min="12804" max="12807" width="13" style="12" customWidth="1"/>
    <col min="12808" max="12809" width="1.5" style="12" customWidth="1"/>
    <col min="12810" max="13057" width="11.5" style="12"/>
    <col min="13058" max="13058" width="32.6640625" style="12" customWidth="1"/>
    <col min="13059" max="13059" width="1.5" style="12" customWidth="1"/>
    <col min="13060" max="13063" width="13" style="12" customWidth="1"/>
    <col min="13064" max="13065" width="1.5" style="12" customWidth="1"/>
    <col min="13066" max="13313" width="11.5" style="12"/>
    <col min="13314" max="13314" width="32.6640625" style="12" customWidth="1"/>
    <col min="13315" max="13315" width="1.5" style="12" customWidth="1"/>
    <col min="13316" max="13319" width="13" style="12" customWidth="1"/>
    <col min="13320" max="13321" width="1.5" style="12" customWidth="1"/>
    <col min="13322" max="13569" width="11.5" style="12"/>
    <col min="13570" max="13570" width="32.6640625" style="12" customWidth="1"/>
    <col min="13571" max="13571" width="1.5" style="12" customWidth="1"/>
    <col min="13572" max="13575" width="13" style="12" customWidth="1"/>
    <col min="13576" max="13577" width="1.5" style="12" customWidth="1"/>
    <col min="13578" max="13825" width="11.5" style="12"/>
    <col min="13826" max="13826" width="32.6640625" style="12" customWidth="1"/>
    <col min="13827" max="13827" width="1.5" style="12" customWidth="1"/>
    <col min="13828" max="13831" width="13" style="12" customWidth="1"/>
    <col min="13832" max="13833" width="1.5" style="12" customWidth="1"/>
    <col min="13834" max="14081" width="11.5" style="12"/>
    <col min="14082" max="14082" width="32.6640625" style="12" customWidth="1"/>
    <col min="14083" max="14083" width="1.5" style="12" customWidth="1"/>
    <col min="14084" max="14087" width="13" style="12" customWidth="1"/>
    <col min="14088" max="14089" width="1.5" style="12" customWidth="1"/>
    <col min="14090" max="14337" width="11.5" style="12"/>
    <col min="14338" max="14338" width="32.6640625" style="12" customWidth="1"/>
    <col min="14339" max="14339" width="1.5" style="12" customWidth="1"/>
    <col min="14340" max="14343" width="13" style="12" customWidth="1"/>
    <col min="14344" max="14345" width="1.5" style="12" customWidth="1"/>
    <col min="14346" max="14593" width="11.5" style="12"/>
    <col min="14594" max="14594" width="32.6640625" style="12" customWidth="1"/>
    <col min="14595" max="14595" width="1.5" style="12" customWidth="1"/>
    <col min="14596" max="14599" width="13" style="12" customWidth="1"/>
    <col min="14600" max="14601" width="1.5" style="12" customWidth="1"/>
    <col min="14602" max="14849" width="11.5" style="12"/>
    <col min="14850" max="14850" width="32.6640625" style="12" customWidth="1"/>
    <col min="14851" max="14851" width="1.5" style="12" customWidth="1"/>
    <col min="14852" max="14855" width="13" style="12" customWidth="1"/>
    <col min="14856" max="14857" width="1.5" style="12" customWidth="1"/>
    <col min="14858" max="15105" width="11.5" style="12"/>
    <col min="15106" max="15106" width="32.6640625" style="12" customWidth="1"/>
    <col min="15107" max="15107" width="1.5" style="12" customWidth="1"/>
    <col min="15108" max="15111" width="13" style="12" customWidth="1"/>
    <col min="15112" max="15113" width="1.5" style="12" customWidth="1"/>
    <col min="15114" max="15361" width="11.5" style="12"/>
    <col min="15362" max="15362" width="32.6640625" style="12" customWidth="1"/>
    <col min="15363" max="15363" width="1.5" style="12" customWidth="1"/>
    <col min="15364" max="15367" width="13" style="12" customWidth="1"/>
    <col min="15368" max="15369" width="1.5" style="12" customWidth="1"/>
    <col min="15370" max="15617" width="11.5" style="12"/>
    <col min="15618" max="15618" width="32.6640625" style="12" customWidth="1"/>
    <col min="15619" max="15619" width="1.5" style="12" customWidth="1"/>
    <col min="15620" max="15623" width="13" style="12" customWidth="1"/>
    <col min="15624" max="15625" width="1.5" style="12" customWidth="1"/>
    <col min="15626" max="15873" width="11.5" style="12"/>
    <col min="15874" max="15874" width="32.6640625" style="12" customWidth="1"/>
    <col min="15875" max="15875" width="1.5" style="12" customWidth="1"/>
    <col min="15876" max="15879" width="13" style="12" customWidth="1"/>
    <col min="15880" max="15881" width="1.5" style="12" customWidth="1"/>
    <col min="15882" max="16129" width="11.5" style="12"/>
    <col min="16130" max="16130" width="32.6640625" style="12" customWidth="1"/>
    <col min="16131" max="16131" width="1.5" style="12" customWidth="1"/>
    <col min="16132" max="16135" width="13" style="12" customWidth="1"/>
    <col min="16136" max="16137" width="1.5" style="12" customWidth="1"/>
    <col min="16138" max="16384" width="11.5" style="12"/>
  </cols>
  <sheetData>
    <row r="1" spans="1:10" x14ac:dyDescent="0.2">
      <c r="A1" s="7"/>
      <c r="B1" s="8"/>
      <c r="C1" s="9"/>
      <c r="D1" s="10"/>
      <c r="E1" s="10"/>
      <c r="F1" s="10"/>
      <c r="G1" s="11"/>
      <c r="H1" s="11"/>
    </row>
    <row r="2" spans="1:10" ht="15" customHeight="1" x14ac:dyDescent="0.2">
      <c r="A2" s="7"/>
      <c r="B2" s="8"/>
      <c r="C2" s="9"/>
      <c r="D2" s="306" t="s">
        <v>7</v>
      </c>
      <c r="E2" s="306"/>
      <c r="F2" s="306"/>
      <c r="G2" s="306"/>
      <c r="H2" s="13"/>
    </row>
    <row r="3" spans="1:10" ht="48.25" customHeight="1" x14ac:dyDescent="0.2">
      <c r="A3" s="14"/>
      <c r="B3" s="15" t="s">
        <v>8</v>
      </c>
      <c r="C3" s="16"/>
      <c r="D3" s="17" t="s">
        <v>9</v>
      </c>
      <c r="E3" s="17" t="s">
        <v>10</v>
      </c>
      <c r="F3" s="17" t="s">
        <v>11</v>
      </c>
      <c r="G3" s="17" t="s">
        <v>12</v>
      </c>
      <c r="H3" s="18"/>
    </row>
    <row r="4" spans="1:10" ht="7.5" customHeight="1" x14ac:dyDescent="0.2">
      <c r="A4" s="14"/>
      <c r="B4" s="19"/>
      <c r="C4" s="19"/>
      <c r="D4" s="20"/>
      <c r="E4" s="20"/>
      <c r="F4" s="20"/>
      <c r="G4" s="20"/>
      <c r="H4" s="20"/>
    </row>
    <row r="5" spans="1:10" x14ac:dyDescent="0.2">
      <c r="A5" s="14"/>
      <c r="B5" s="21" t="s">
        <v>13</v>
      </c>
      <c r="C5" s="8"/>
      <c r="D5" s="22">
        <f>3795497+5244336</f>
        <v>9039833</v>
      </c>
      <c r="E5" s="22">
        <f>3857000+(3687000-1555158)+200000</f>
        <v>6188842</v>
      </c>
      <c r="F5" s="22">
        <f>(D5-E5)</f>
        <v>2850991</v>
      </c>
      <c r="G5" s="23">
        <f>F5/D5</f>
        <v>0.31538093679385448</v>
      </c>
      <c r="H5" s="24"/>
      <c r="I5" s="25"/>
      <c r="J5" s="25"/>
    </row>
    <row r="6" spans="1:10" ht="7.5" customHeight="1" x14ac:dyDescent="0.2">
      <c r="A6" s="14"/>
      <c r="B6" s="19"/>
      <c r="C6" s="26"/>
      <c r="D6" s="20"/>
      <c r="E6" s="20"/>
      <c r="F6" s="20"/>
      <c r="G6" s="27"/>
      <c r="H6" s="27"/>
      <c r="I6" s="25"/>
    </row>
    <row r="7" spans="1:10" x14ac:dyDescent="0.2">
      <c r="A7" s="14"/>
      <c r="B7" s="28" t="s">
        <v>14</v>
      </c>
      <c r="C7" s="26"/>
      <c r="D7" s="20"/>
      <c r="E7" s="20"/>
      <c r="F7" s="20"/>
      <c r="G7" s="27"/>
      <c r="H7" s="27"/>
      <c r="I7" s="25"/>
    </row>
    <row r="8" spans="1:10" hidden="1" outlineLevel="1" x14ac:dyDescent="0.2">
      <c r="A8" s="14"/>
      <c r="B8" s="19"/>
      <c r="C8" s="26"/>
      <c r="D8" s="20"/>
      <c r="E8" s="20"/>
      <c r="F8" s="20"/>
      <c r="G8" s="27"/>
      <c r="H8" s="27"/>
      <c r="I8" s="25"/>
    </row>
    <row r="9" spans="1:10" hidden="1" outlineLevel="1" x14ac:dyDescent="0.2">
      <c r="A9" s="14"/>
      <c r="B9" s="19" t="s">
        <v>15</v>
      </c>
      <c r="C9" s="26"/>
      <c r="D9" s="20"/>
      <c r="E9" s="20"/>
      <c r="F9" s="20"/>
      <c r="G9" s="27"/>
      <c r="H9" s="27"/>
      <c r="I9" s="25"/>
    </row>
    <row r="10" spans="1:10" hidden="1" outlineLevel="1" x14ac:dyDescent="0.2">
      <c r="A10" s="14"/>
      <c r="B10" s="19" t="s">
        <v>16</v>
      </c>
      <c r="C10" s="26"/>
      <c r="D10" s="20"/>
      <c r="E10" s="20"/>
      <c r="F10" s="20"/>
      <c r="G10" s="27"/>
      <c r="H10" s="27"/>
      <c r="I10" s="25"/>
    </row>
    <row r="11" spans="1:10" hidden="1" outlineLevel="1" x14ac:dyDescent="0.2">
      <c r="A11" s="14"/>
      <c r="B11" s="19" t="s">
        <v>17</v>
      </c>
      <c r="C11" s="26"/>
      <c r="D11" s="20"/>
      <c r="E11" s="20"/>
      <c r="F11" s="20"/>
      <c r="G11" s="27"/>
      <c r="H11" s="27"/>
      <c r="I11" s="25"/>
    </row>
    <row r="12" spans="1:10" hidden="1" outlineLevel="1" x14ac:dyDescent="0.2">
      <c r="A12" s="14"/>
      <c r="B12" s="19" t="s">
        <v>18</v>
      </c>
      <c r="C12" s="26"/>
      <c r="D12" s="20"/>
      <c r="E12" s="20"/>
      <c r="F12" s="20"/>
      <c r="G12" s="27"/>
      <c r="H12" s="27"/>
      <c r="I12" s="25"/>
    </row>
    <row r="13" spans="1:10" hidden="1" outlineLevel="1" x14ac:dyDescent="0.2">
      <c r="A13" s="14"/>
      <c r="B13" s="19" t="s">
        <v>19</v>
      </c>
      <c r="C13" s="26"/>
      <c r="D13" s="20"/>
      <c r="E13" s="20"/>
      <c r="F13" s="20"/>
      <c r="G13" s="27"/>
      <c r="H13" s="27"/>
      <c r="I13" s="25"/>
    </row>
    <row r="14" spans="1:10" hidden="1" outlineLevel="1" x14ac:dyDescent="0.2">
      <c r="A14" s="14"/>
      <c r="B14" s="19" t="s">
        <v>20</v>
      </c>
      <c r="C14" s="26"/>
      <c r="D14" s="20"/>
      <c r="E14" s="20"/>
      <c r="F14" s="20"/>
      <c r="G14" s="27"/>
      <c r="H14" s="27"/>
      <c r="I14" s="25"/>
    </row>
    <row r="15" spans="1:10" hidden="1" outlineLevel="1" x14ac:dyDescent="0.2">
      <c r="A15" s="14"/>
      <c r="B15" s="19" t="s">
        <v>21</v>
      </c>
      <c r="C15" s="26"/>
      <c r="D15" s="20"/>
      <c r="E15" s="20"/>
      <c r="F15" s="20"/>
      <c r="G15" s="27"/>
      <c r="H15" s="27"/>
      <c r="I15" s="25"/>
    </row>
    <row r="16" spans="1:10" hidden="1" outlineLevel="1" x14ac:dyDescent="0.2">
      <c r="A16" s="14"/>
      <c r="B16" s="19"/>
      <c r="C16" s="26"/>
      <c r="D16" s="20"/>
      <c r="E16" s="20"/>
      <c r="F16" s="20"/>
      <c r="G16" s="27"/>
      <c r="H16" s="27"/>
      <c r="I16" s="25"/>
    </row>
    <row r="17" spans="1:10" hidden="1" outlineLevel="1" x14ac:dyDescent="0.2">
      <c r="A17" s="14"/>
      <c r="B17" s="19" t="s">
        <v>22</v>
      </c>
      <c r="C17" s="26"/>
      <c r="D17" s="20"/>
      <c r="E17" s="20"/>
      <c r="F17" s="20"/>
      <c r="G17" s="27"/>
      <c r="H17" s="27"/>
      <c r="I17" s="25"/>
    </row>
    <row r="18" spans="1:10" hidden="1" outlineLevel="1" x14ac:dyDescent="0.2">
      <c r="A18" s="14"/>
      <c r="B18" s="19" t="s">
        <v>23</v>
      </c>
      <c r="C18" s="26"/>
      <c r="D18" s="20"/>
      <c r="E18" s="20"/>
      <c r="F18" s="20"/>
      <c r="G18" s="27"/>
      <c r="H18" s="27"/>
      <c r="I18" s="25"/>
    </row>
    <row r="19" spans="1:10" hidden="1" outlineLevel="1" x14ac:dyDescent="0.2">
      <c r="A19" s="14"/>
      <c r="B19" s="19" t="s">
        <v>24</v>
      </c>
      <c r="C19" s="26"/>
      <c r="D19" s="20"/>
      <c r="E19" s="20"/>
      <c r="F19" s="20"/>
      <c r="G19" s="27"/>
      <c r="H19" s="27"/>
      <c r="I19" s="25"/>
    </row>
    <row r="20" spans="1:10" hidden="1" outlineLevel="1" x14ac:dyDescent="0.2">
      <c r="A20" s="14"/>
      <c r="B20" s="19" t="s">
        <v>25</v>
      </c>
      <c r="C20" s="26"/>
      <c r="D20" s="20"/>
      <c r="E20" s="20"/>
      <c r="F20" s="20"/>
      <c r="G20" s="27"/>
      <c r="H20" s="27"/>
      <c r="I20" s="25"/>
    </row>
    <row r="21" spans="1:10" hidden="1" outlineLevel="1" x14ac:dyDescent="0.2">
      <c r="A21" s="14"/>
      <c r="B21" s="19" t="s">
        <v>26</v>
      </c>
      <c r="C21" s="26"/>
      <c r="D21" s="20"/>
      <c r="E21" s="20"/>
      <c r="F21" s="20"/>
      <c r="G21" s="27"/>
      <c r="H21" s="27"/>
      <c r="I21" s="25"/>
    </row>
    <row r="22" spans="1:10" hidden="1" outlineLevel="1" x14ac:dyDescent="0.2">
      <c r="A22" s="14"/>
      <c r="B22" s="19"/>
      <c r="C22" s="26"/>
      <c r="D22" s="20"/>
      <c r="E22" s="20"/>
      <c r="F22" s="20"/>
      <c r="G22" s="27"/>
      <c r="H22" s="27"/>
      <c r="I22" s="25"/>
    </row>
    <row r="23" spans="1:10" hidden="1" outlineLevel="1" x14ac:dyDescent="0.2">
      <c r="A23" s="14"/>
      <c r="B23" s="19" t="s">
        <v>27</v>
      </c>
      <c r="C23" s="26"/>
      <c r="D23" s="20"/>
      <c r="E23" s="20"/>
      <c r="F23" s="20"/>
      <c r="G23" s="27"/>
      <c r="H23" s="27"/>
      <c r="I23" s="25"/>
    </row>
    <row r="24" spans="1:10" hidden="1" outlineLevel="1" x14ac:dyDescent="0.2">
      <c r="A24" s="14"/>
      <c r="B24" s="19" t="s">
        <v>28</v>
      </c>
      <c r="C24" s="26"/>
      <c r="D24" s="20"/>
      <c r="E24" s="20"/>
      <c r="F24" s="20"/>
      <c r="G24" s="27"/>
      <c r="H24" s="27"/>
      <c r="I24" s="25"/>
    </row>
    <row r="25" spans="1:10" hidden="1" outlineLevel="1" x14ac:dyDescent="0.2">
      <c r="A25" s="14"/>
      <c r="B25" s="19"/>
      <c r="C25" s="26"/>
      <c r="D25" s="20"/>
      <c r="E25" s="20"/>
      <c r="F25" s="20"/>
      <c r="G25" s="27"/>
      <c r="H25" s="27"/>
      <c r="I25" s="25"/>
    </row>
    <row r="26" spans="1:10" hidden="1" outlineLevel="1" x14ac:dyDescent="0.2">
      <c r="A26" s="14"/>
      <c r="B26" s="19" t="s">
        <v>29</v>
      </c>
      <c r="C26" s="26"/>
      <c r="D26" s="20"/>
      <c r="E26" s="20"/>
      <c r="F26" s="20"/>
      <c r="G26" s="27"/>
      <c r="H26" s="27"/>
      <c r="I26" s="25"/>
    </row>
    <row r="27" spans="1:10" hidden="1" outlineLevel="1" x14ac:dyDescent="0.2">
      <c r="A27" s="14"/>
      <c r="B27" s="19" t="s">
        <v>30</v>
      </c>
      <c r="C27" s="26"/>
      <c r="D27" s="20"/>
      <c r="E27" s="20"/>
      <c r="F27" s="20"/>
      <c r="G27" s="27"/>
      <c r="H27" s="27"/>
      <c r="I27" s="25"/>
    </row>
    <row r="28" spans="1:10" hidden="1" outlineLevel="1" x14ac:dyDescent="0.2">
      <c r="A28" s="14"/>
      <c r="B28" s="19" t="s">
        <v>31</v>
      </c>
      <c r="C28" s="26"/>
      <c r="D28" s="20"/>
      <c r="E28" s="20"/>
      <c r="F28" s="20"/>
      <c r="G28" s="27"/>
      <c r="H28" s="27"/>
      <c r="I28" s="25"/>
    </row>
    <row r="29" spans="1:10" hidden="1" outlineLevel="1" x14ac:dyDescent="0.2">
      <c r="A29" s="14"/>
      <c r="B29" s="19" t="s">
        <v>32</v>
      </c>
      <c r="C29" s="26"/>
      <c r="D29" s="20"/>
      <c r="E29" s="20"/>
      <c r="F29" s="20"/>
      <c r="G29" s="27"/>
      <c r="H29" s="27"/>
      <c r="I29" s="25"/>
    </row>
    <row r="30" spans="1:10" hidden="1" outlineLevel="1" x14ac:dyDescent="0.2">
      <c r="A30" s="14"/>
      <c r="B30" s="19" t="s">
        <v>33</v>
      </c>
      <c r="C30" s="26"/>
      <c r="D30" s="20"/>
      <c r="E30" s="20"/>
      <c r="F30" s="20"/>
      <c r="G30" s="27"/>
      <c r="H30" s="27"/>
      <c r="I30" s="25"/>
    </row>
    <row r="31" spans="1:10" ht="7.5" customHeight="1" collapsed="1" x14ac:dyDescent="0.2">
      <c r="A31" s="14"/>
      <c r="B31" s="19"/>
      <c r="C31" s="26"/>
      <c r="D31" s="20"/>
      <c r="E31" s="20"/>
      <c r="F31" s="20"/>
      <c r="G31" s="27"/>
      <c r="H31" s="27"/>
      <c r="I31" s="25"/>
    </row>
    <row r="32" spans="1:10" x14ac:dyDescent="0.2">
      <c r="A32" s="14"/>
      <c r="B32" s="21" t="s">
        <v>1</v>
      </c>
      <c r="C32" s="29"/>
      <c r="D32" s="22">
        <v>0</v>
      </c>
      <c r="E32" s="22">
        <v>0</v>
      </c>
      <c r="F32" s="22">
        <f>(D32-E32)</f>
        <v>0</v>
      </c>
      <c r="G32" s="30" t="s">
        <v>34</v>
      </c>
      <c r="H32" s="31"/>
      <c r="I32" s="25"/>
      <c r="J32" s="25"/>
    </row>
    <row r="33" spans="1:10" ht="7.5" customHeight="1" x14ac:dyDescent="0.2">
      <c r="A33" s="14"/>
      <c r="B33" s="19"/>
      <c r="C33" s="26"/>
      <c r="D33" s="20"/>
      <c r="E33" s="20"/>
      <c r="F33" s="20"/>
      <c r="G33" s="27"/>
      <c r="H33" s="27"/>
      <c r="I33" s="25"/>
    </row>
    <row r="34" spans="1:10" x14ac:dyDescent="0.2">
      <c r="A34" s="14"/>
      <c r="B34" s="21" t="s">
        <v>0</v>
      </c>
      <c r="C34" s="29"/>
      <c r="D34" s="22">
        <f>1540200+1900586</f>
        <v>3440786</v>
      </c>
      <c r="E34" s="22">
        <v>2946000</v>
      </c>
      <c r="F34" s="22">
        <f>(D34-E34)</f>
        <v>494786</v>
      </c>
      <c r="G34" s="23">
        <f>F34/D34</f>
        <v>0.14380028284235055</v>
      </c>
      <c r="H34" s="24"/>
      <c r="I34" s="25"/>
      <c r="J34" s="25"/>
    </row>
    <row r="35" spans="1:10" ht="7.5" customHeight="1" x14ac:dyDescent="0.2">
      <c r="A35" s="14"/>
      <c r="B35" s="19"/>
      <c r="C35" s="26"/>
      <c r="D35" s="20"/>
      <c r="E35" s="20"/>
      <c r="F35" s="20"/>
      <c r="G35" s="27"/>
      <c r="H35" s="27"/>
      <c r="I35" s="25"/>
    </row>
    <row r="36" spans="1:10" x14ac:dyDescent="0.2">
      <c r="A36" s="14"/>
      <c r="B36" s="21" t="s">
        <v>35</v>
      </c>
      <c r="C36" s="29"/>
      <c r="D36" s="22">
        <f>7749355+300000-340100</f>
        <v>7709255</v>
      </c>
      <c r="E36" s="22">
        <f>7255158-165176</f>
        <v>7089982</v>
      </c>
      <c r="F36" s="22">
        <f>(D36-E36)</f>
        <v>619273</v>
      </c>
      <c r="G36" s="23">
        <f>F36/D36</f>
        <v>8.0328514233865653E-2</v>
      </c>
      <c r="H36" s="24"/>
      <c r="I36" s="25"/>
      <c r="J36" s="25"/>
    </row>
    <row r="37" spans="1:10" ht="7.5" customHeight="1" x14ac:dyDescent="0.2">
      <c r="A37" s="14"/>
      <c r="B37" s="19"/>
      <c r="C37" s="26"/>
      <c r="D37" s="20"/>
      <c r="E37" s="20"/>
      <c r="F37" s="20"/>
      <c r="G37" s="27"/>
      <c r="H37" s="27"/>
      <c r="I37" s="25"/>
    </row>
    <row r="38" spans="1:10" x14ac:dyDescent="0.2">
      <c r="A38" s="14"/>
      <c r="B38" s="28" t="s">
        <v>14</v>
      </c>
      <c r="C38" s="26"/>
      <c r="D38" s="20"/>
      <c r="E38" s="20"/>
      <c r="F38" s="20"/>
      <c r="G38" s="27"/>
      <c r="H38" s="27"/>
      <c r="I38" s="25"/>
    </row>
    <row r="39" spans="1:10" hidden="1" outlineLevel="1" x14ac:dyDescent="0.2">
      <c r="A39" s="14"/>
      <c r="B39" s="19"/>
      <c r="C39" s="26"/>
      <c r="D39" s="20"/>
      <c r="E39" s="20"/>
      <c r="F39" s="20"/>
      <c r="G39" s="27"/>
      <c r="H39" s="27"/>
      <c r="I39" s="25"/>
    </row>
    <row r="40" spans="1:10" hidden="1" outlineLevel="1" x14ac:dyDescent="0.2">
      <c r="A40" s="14"/>
      <c r="B40" s="19" t="s">
        <v>22</v>
      </c>
      <c r="C40" s="26"/>
      <c r="D40" s="20"/>
      <c r="E40" s="20"/>
      <c r="F40" s="20"/>
      <c r="G40" s="27"/>
      <c r="H40" s="27"/>
      <c r="I40" s="25"/>
    </row>
    <row r="41" spans="1:10" hidden="1" outlineLevel="1" x14ac:dyDescent="0.2">
      <c r="A41" s="14"/>
      <c r="B41" s="19" t="s">
        <v>36</v>
      </c>
      <c r="C41" s="26"/>
      <c r="D41" s="20"/>
      <c r="E41" s="20"/>
      <c r="F41" s="20"/>
      <c r="G41" s="27"/>
      <c r="H41" s="27"/>
      <c r="I41" s="25"/>
    </row>
    <row r="42" spans="1:10" hidden="1" outlineLevel="1" x14ac:dyDescent="0.2">
      <c r="A42" s="14"/>
      <c r="B42" s="19" t="s">
        <v>24</v>
      </c>
      <c r="C42" s="26"/>
      <c r="D42" s="20"/>
      <c r="E42" s="20"/>
      <c r="F42" s="20"/>
      <c r="G42" s="27"/>
      <c r="H42" s="27"/>
      <c r="I42" s="25"/>
    </row>
    <row r="43" spans="1:10" hidden="1" outlineLevel="1" x14ac:dyDescent="0.2">
      <c r="A43" s="14"/>
      <c r="B43" s="19" t="s">
        <v>25</v>
      </c>
      <c r="C43" s="26"/>
      <c r="D43" s="20"/>
      <c r="E43" s="20"/>
      <c r="F43" s="20"/>
      <c r="G43" s="27"/>
      <c r="H43" s="27"/>
      <c r="I43" s="25"/>
    </row>
    <row r="44" spans="1:10" hidden="1" outlineLevel="1" x14ac:dyDescent="0.2">
      <c r="A44" s="14"/>
      <c r="B44" s="19" t="s">
        <v>26</v>
      </c>
      <c r="C44" s="26"/>
      <c r="D44" s="20"/>
      <c r="E44" s="20"/>
      <c r="F44" s="20"/>
      <c r="G44" s="27"/>
      <c r="H44" s="27"/>
      <c r="I44" s="25"/>
    </row>
    <row r="45" spans="1:10" ht="7.5" customHeight="1" collapsed="1" x14ac:dyDescent="0.2">
      <c r="A45" s="14"/>
      <c r="B45" s="19"/>
      <c r="C45" s="26"/>
      <c r="D45" s="20"/>
      <c r="E45" s="20"/>
      <c r="F45" s="20"/>
      <c r="G45" s="27"/>
      <c r="H45" s="27"/>
      <c r="I45" s="25"/>
    </row>
    <row r="46" spans="1:10" x14ac:dyDescent="0.2">
      <c r="A46" s="14"/>
      <c r="B46" s="21" t="s">
        <v>37</v>
      </c>
      <c r="C46" s="29"/>
      <c r="D46" s="22">
        <f>447700*3</f>
        <v>1343100</v>
      </c>
      <c r="E46" s="22">
        <f>1110000</f>
        <v>1110000</v>
      </c>
      <c r="F46" s="22">
        <f>(D46-E46)</f>
        <v>233100</v>
      </c>
      <c r="G46" s="23">
        <f>F46/D46</f>
        <v>0.17355371900826447</v>
      </c>
      <c r="H46" s="24"/>
      <c r="I46" s="25"/>
      <c r="J46" s="25"/>
    </row>
    <row r="47" spans="1:10" ht="7.5" customHeight="1" x14ac:dyDescent="0.2">
      <c r="A47" s="14"/>
      <c r="B47" s="19"/>
      <c r="C47" s="26"/>
      <c r="D47" s="20"/>
      <c r="E47" s="20"/>
      <c r="F47" s="20"/>
      <c r="G47" s="27"/>
      <c r="H47" s="27"/>
      <c r="I47" s="25"/>
    </row>
    <row r="48" spans="1:10" x14ac:dyDescent="0.2">
      <c r="A48" s="14"/>
      <c r="B48" s="21" t="s">
        <v>38</v>
      </c>
      <c r="C48" s="29"/>
      <c r="D48" s="22">
        <v>213421</v>
      </c>
      <c r="E48" s="22">
        <v>176000</v>
      </c>
      <c r="F48" s="22">
        <f>(D48-E48)</f>
        <v>37421</v>
      </c>
      <c r="G48" s="23">
        <f>F48/D48</f>
        <v>0.17533888417728341</v>
      </c>
      <c r="H48" s="24"/>
      <c r="I48" s="25"/>
    </row>
    <row r="49" spans="1:10" ht="7.5" customHeight="1" x14ac:dyDescent="0.2">
      <c r="A49" s="14"/>
      <c r="B49" s="19"/>
      <c r="C49" s="26"/>
      <c r="D49" s="20"/>
      <c r="E49" s="20"/>
      <c r="F49" s="20"/>
      <c r="G49" s="27"/>
      <c r="H49" s="27"/>
      <c r="I49" s="25"/>
    </row>
    <row r="50" spans="1:10" x14ac:dyDescent="0.2">
      <c r="A50" s="14"/>
      <c r="B50" s="21" t="s">
        <v>3</v>
      </c>
      <c r="C50" s="29"/>
      <c r="D50" s="22">
        <v>340100</v>
      </c>
      <c r="E50" s="22">
        <v>165176</v>
      </c>
      <c r="F50" s="22">
        <f>(D50-E50)</f>
        <v>174924</v>
      </c>
      <c r="G50" s="23">
        <f>F50/D50</f>
        <v>0.51433107909438402</v>
      </c>
      <c r="H50" s="24"/>
      <c r="I50" s="25"/>
      <c r="J50" s="25"/>
    </row>
    <row r="51" spans="1:10" ht="7.5" customHeight="1" x14ac:dyDescent="0.2">
      <c r="A51" s="14"/>
      <c r="B51" s="19"/>
      <c r="C51" s="26"/>
      <c r="D51" s="20"/>
      <c r="E51" s="20"/>
      <c r="F51" s="20"/>
      <c r="G51" s="27"/>
      <c r="H51" s="27"/>
      <c r="I51" s="25"/>
    </row>
    <row r="52" spans="1:10" x14ac:dyDescent="0.2">
      <c r="A52" s="14"/>
      <c r="B52" s="21" t="s">
        <v>2</v>
      </c>
      <c r="C52" s="29"/>
      <c r="D52" s="22">
        <v>45000</v>
      </c>
      <c r="E52" s="22">
        <v>29500</v>
      </c>
      <c r="F52" s="22">
        <f>(D52-E52)</f>
        <v>15500</v>
      </c>
      <c r="G52" s="23">
        <f>F52/D52</f>
        <v>0.34444444444444444</v>
      </c>
      <c r="H52" s="24"/>
      <c r="I52" s="25"/>
      <c r="J52" s="25"/>
    </row>
    <row r="53" spans="1:10" ht="7.5" customHeight="1" x14ac:dyDescent="0.2">
      <c r="A53" s="14"/>
      <c r="B53" s="19"/>
      <c r="C53" s="26"/>
      <c r="D53" s="20"/>
      <c r="E53" s="20"/>
      <c r="F53" s="20"/>
      <c r="G53" s="27"/>
      <c r="H53" s="27"/>
      <c r="I53" s="25"/>
    </row>
    <row r="54" spans="1:10" x14ac:dyDescent="0.2">
      <c r="A54" s="14"/>
      <c r="B54" s="21" t="s">
        <v>39</v>
      </c>
      <c r="C54" s="29"/>
      <c r="D54" s="22">
        <v>303155</v>
      </c>
      <c r="E54" s="22">
        <v>250000</v>
      </c>
      <c r="F54" s="22">
        <f>(D54-E54)</f>
        <v>53155</v>
      </c>
      <c r="G54" s="23">
        <f>F54/D54</f>
        <v>0.17533934785835628</v>
      </c>
      <c r="H54" s="24"/>
      <c r="I54" s="25"/>
      <c r="J54" s="25"/>
    </row>
    <row r="55" spans="1:10" ht="7.5" customHeight="1" x14ac:dyDescent="0.2">
      <c r="A55" s="14"/>
      <c r="B55" s="19"/>
      <c r="C55" s="26"/>
      <c r="D55" s="20"/>
      <c r="E55" s="20"/>
      <c r="F55" s="20"/>
      <c r="G55" s="27"/>
      <c r="H55" s="27"/>
      <c r="I55" s="25"/>
    </row>
    <row r="56" spans="1:10" x14ac:dyDescent="0.2">
      <c r="A56" s="14"/>
      <c r="B56" s="21" t="s">
        <v>40</v>
      </c>
      <c r="C56" s="29"/>
      <c r="D56" s="22">
        <v>0</v>
      </c>
      <c r="E56" s="22">
        <v>0</v>
      </c>
      <c r="F56" s="22">
        <f>(D56-E56)</f>
        <v>0</v>
      </c>
      <c r="G56" s="30" t="s">
        <v>34</v>
      </c>
      <c r="H56" s="31"/>
      <c r="I56" s="25"/>
      <c r="J56" s="25"/>
    </row>
    <row r="57" spans="1:10" ht="7.5" customHeight="1" x14ac:dyDescent="0.2">
      <c r="A57" s="14"/>
      <c r="B57" s="19"/>
      <c r="C57" s="26"/>
      <c r="D57" s="20"/>
      <c r="E57" s="20"/>
      <c r="F57" s="20"/>
      <c r="G57" s="27"/>
      <c r="H57" s="27"/>
      <c r="I57" s="25"/>
    </row>
    <row r="58" spans="1:10" x14ac:dyDescent="0.2">
      <c r="A58" s="14"/>
      <c r="B58" s="21" t="s">
        <v>41</v>
      </c>
      <c r="C58" s="29"/>
      <c r="D58" s="22">
        <v>0</v>
      </c>
      <c r="E58" s="22">
        <v>0</v>
      </c>
      <c r="F58" s="22">
        <f>(D58-E58)</f>
        <v>0</v>
      </c>
      <c r="G58" s="30" t="s">
        <v>34</v>
      </c>
      <c r="H58" s="31"/>
      <c r="I58" s="25"/>
      <c r="J58" s="25"/>
    </row>
    <row r="59" spans="1:10" ht="7.5" customHeight="1" x14ac:dyDescent="0.2">
      <c r="A59" s="14"/>
      <c r="B59" s="19"/>
      <c r="C59" s="26"/>
      <c r="D59" s="20"/>
      <c r="E59" s="20"/>
      <c r="F59" s="20"/>
      <c r="G59" s="27"/>
      <c r="H59" s="27"/>
      <c r="I59" s="25"/>
    </row>
    <row r="60" spans="1:10" x14ac:dyDescent="0.2">
      <c r="A60" s="14"/>
      <c r="B60" s="32" t="s">
        <v>42</v>
      </c>
      <c r="C60" s="29"/>
      <c r="D60" s="33">
        <f>D5+D32+D34+D36+D46+D48+D50+D52+D54+D56+D58</f>
        <v>22434650</v>
      </c>
      <c r="E60" s="33">
        <f>E5+E32+E34+E36+E46+E48+E50+E52+E54+E56+E58</f>
        <v>17955500</v>
      </c>
      <c r="F60" s="33">
        <f>(D60-E60)</f>
        <v>4479150</v>
      </c>
      <c r="G60" s="34">
        <f>F60/D60</f>
        <v>0.19965321500446853</v>
      </c>
      <c r="H60" s="24"/>
      <c r="I60" s="25"/>
      <c r="J60" s="25"/>
    </row>
    <row r="61" spans="1:10" ht="7.5" customHeight="1" x14ac:dyDescent="0.2">
      <c r="A61" s="14"/>
      <c r="B61" s="19"/>
      <c r="C61" s="26"/>
      <c r="D61" s="20"/>
      <c r="E61" s="20"/>
      <c r="F61" s="20"/>
      <c r="G61" s="27"/>
      <c r="H61" s="27"/>
      <c r="I61" s="25"/>
    </row>
    <row r="62" spans="1:10" x14ac:dyDescent="0.2">
      <c r="A62" s="14"/>
      <c r="B62" s="32" t="s">
        <v>43</v>
      </c>
      <c r="C62" s="29"/>
      <c r="D62" s="33">
        <v>0</v>
      </c>
      <c r="E62" s="33">
        <v>0</v>
      </c>
      <c r="F62" s="33">
        <f>(D62-E62)</f>
        <v>0</v>
      </c>
      <c r="G62" s="35" t="s">
        <v>34</v>
      </c>
      <c r="H62" s="31"/>
      <c r="I62" s="25"/>
      <c r="J62" s="25"/>
    </row>
    <row r="63" spans="1:10" ht="7.5" customHeight="1" x14ac:dyDescent="0.2">
      <c r="A63" s="14"/>
      <c r="B63" s="19"/>
      <c r="C63" s="26"/>
      <c r="D63" s="20"/>
      <c r="E63" s="20"/>
      <c r="F63" s="20"/>
      <c r="G63" s="27"/>
      <c r="H63" s="27"/>
      <c r="I63" s="25"/>
    </row>
    <row r="64" spans="1:10" x14ac:dyDescent="0.2">
      <c r="A64" s="14"/>
      <c r="B64" s="32" t="s">
        <v>44</v>
      </c>
      <c r="C64" s="29"/>
      <c r="D64" s="33">
        <v>0</v>
      </c>
      <c r="E64" s="33">
        <v>0</v>
      </c>
      <c r="F64" s="33">
        <f>(D64-E64)</f>
        <v>0</v>
      </c>
      <c r="G64" s="35" t="s">
        <v>34</v>
      </c>
      <c r="H64" s="31"/>
      <c r="I64" s="25"/>
      <c r="J64" s="25"/>
    </row>
    <row r="65" spans="1:10" ht="7.5" customHeight="1" x14ac:dyDescent="0.2">
      <c r="A65" s="14"/>
      <c r="B65" s="19"/>
      <c r="C65" s="26"/>
      <c r="D65" s="20"/>
      <c r="E65" s="20"/>
      <c r="F65" s="20"/>
      <c r="G65" s="27"/>
      <c r="H65" s="27"/>
      <c r="I65" s="25"/>
    </row>
    <row r="66" spans="1:10" x14ac:dyDescent="0.2">
      <c r="A66" s="14"/>
      <c r="B66" s="32" t="s">
        <v>5</v>
      </c>
      <c r="C66" s="29"/>
      <c r="D66" s="33">
        <v>0</v>
      </c>
      <c r="E66" s="33">
        <f>714703+29078</f>
        <v>743781</v>
      </c>
      <c r="F66" s="33">
        <f>(D66-E66)</f>
        <v>-743781</v>
      </c>
      <c r="G66" s="35" t="s">
        <v>34</v>
      </c>
      <c r="H66" s="31"/>
      <c r="I66" s="25"/>
      <c r="J66" s="25"/>
    </row>
    <row r="67" spans="1:10" ht="7.5" customHeight="1" x14ac:dyDescent="0.2">
      <c r="A67" s="14"/>
      <c r="B67" s="19"/>
      <c r="C67" s="26"/>
      <c r="D67" s="20"/>
      <c r="E67" s="20"/>
      <c r="F67" s="20"/>
      <c r="G67" s="27"/>
      <c r="H67" s="27"/>
      <c r="I67" s="25"/>
    </row>
    <row r="68" spans="1:10" x14ac:dyDescent="0.2">
      <c r="A68" s="14"/>
      <c r="B68" s="36" t="s">
        <v>45</v>
      </c>
      <c r="C68" s="29"/>
      <c r="D68" s="37">
        <f>D60+D62+D66+D64</f>
        <v>22434650</v>
      </c>
      <c r="E68" s="37">
        <f>E60+E62+E66+E64</f>
        <v>18699281</v>
      </c>
      <c r="F68" s="37">
        <f>(D68-E68)</f>
        <v>3735369</v>
      </c>
      <c r="G68" s="38">
        <f>F68/D68</f>
        <v>0.16649998997087095</v>
      </c>
      <c r="H68" s="39"/>
      <c r="I68" s="25"/>
    </row>
    <row r="70" spans="1:10" x14ac:dyDescent="0.2">
      <c r="D70" s="25"/>
    </row>
  </sheetData>
  <mergeCells count="1">
    <mergeCell ref="D2:G2"/>
  </mergeCells>
  <pageMargins left="0.17" right="0.17"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X499"/>
  <sheetViews>
    <sheetView workbookViewId="0">
      <selection activeCell="E23" sqref="E23"/>
    </sheetView>
  </sheetViews>
  <sheetFormatPr baseColWidth="10" defaultColWidth="11.5" defaultRowHeight="11" x14ac:dyDescent="0.15"/>
  <cols>
    <col min="1" max="1" width="20.33203125" style="40" bestFit="1" customWidth="1"/>
    <col min="2" max="2" width="3.5" style="40" bestFit="1" customWidth="1"/>
    <col min="3" max="3" width="47.83203125" style="40" bestFit="1" customWidth="1"/>
    <col min="4" max="4" width="3" style="41" bestFit="1" customWidth="1"/>
    <col min="5" max="5" width="46" style="40" bestFit="1" customWidth="1"/>
    <col min="6" max="6" width="11.5" style="40"/>
    <col min="7" max="7" width="18.5" style="40" customWidth="1"/>
    <col min="8" max="8" width="3" style="41" customWidth="1"/>
    <col min="9" max="9" width="9.5" style="40" bestFit="1" customWidth="1"/>
    <col min="10" max="10" width="10.83203125" style="40" bestFit="1" customWidth="1"/>
    <col min="11" max="11" width="10" style="40" bestFit="1" customWidth="1"/>
    <col min="12" max="13" width="7.83203125" style="40" bestFit="1" customWidth="1"/>
    <col min="14" max="21" width="8.5" style="40" bestFit="1" customWidth="1"/>
    <col min="22" max="23" width="7.1640625" style="40" bestFit="1" customWidth="1"/>
    <col min="24" max="30" width="6" style="40" bestFit="1" customWidth="1"/>
    <col min="31" max="31" width="25.83203125" style="40" bestFit="1" customWidth="1"/>
    <col min="32" max="34" width="7" style="40" bestFit="1" customWidth="1"/>
    <col min="35" max="42" width="8.5" style="40" bestFit="1" customWidth="1"/>
    <col min="43" max="44" width="7.1640625" style="40" bestFit="1" customWidth="1"/>
    <col min="45" max="64" width="7" style="40" bestFit="1" customWidth="1"/>
    <col min="65" max="65" width="11.5" style="40"/>
    <col min="66" max="67" width="1.83203125" style="41" bestFit="1" customWidth="1"/>
    <col min="68" max="69" width="11.5" style="41"/>
    <col min="70" max="70" width="11.5" style="40"/>
    <col min="71" max="71" width="6.33203125" style="40" bestFit="1" customWidth="1"/>
    <col min="72" max="72" width="7.6640625" style="40" bestFit="1" customWidth="1"/>
    <col min="73" max="73" width="20.33203125" style="40" bestFit="1" customWidth="1"/>
    <col min="74" max="74" width="5.6640625" style="40" bestFit="1" customWidth="1"/>
    <col min="75" max="75" width="4" style="40" bestFit="1" customWidth="1"/>
    <col min="76" max="16384" width="11.5" style="40"/>
  </cols>
  <sheetData>
    <row r="3" spans="1:75" ht="23" x14ac:dyDescent="0.15">
      <c r="C3" s="311" t="s">
        <v>207</v>
      </c>
      <c r="D3" s="311"/>
      <c r="E3" s="311"/>
      <c r="G3" s="312" t="s">
        <v>46</v>
      </c>
      <c r="H3" s="312"/>
      <c r="I3" s="312"/>
      <c r="J3" s="312"/>
      <c r="K3" s="312"/>
      <c r="L3" s="312"/>
      <c r="M3" s="312"/>
      <c r="N3" s="312"/>
    </row>
    <row r="4" spans="1:75" x14ac:dyDescent="0.15">
      <c r="C4" s="313" t="s">
        <v>47</v>
      </c>
      <c r="D4" s="313"/>
      <c r="E4" s="313"/>
    </row>
    <row r="5" spans="1:75" x14ac:dyDescent="0.15">
      <c r="C5" s="42"/>
      <c r="D5" s="42"/>
      <c r="E5" s="42"/>
    </row>
    <row r="6" spans="1:75" x14ac:dyDescent="0.15">
      <c r="C6" s="42"/>
      <c r="D6" s="42"/>
      <c r="E6" s="42"/>
    </row>
    <row r="7" spans="1:75" ht="13" x14ac:dyDescent="0.15">
      <c r="B7" s="43"/>
      <c r="C7" s="44" t="s">
        <v>48</v>
      </c>
      <c r="E7" s="45">
        <f>G416</f>
        <v>22434632.992397998</v>
      </c>
    </row>
    <row r="8" spans="1:75" ht="13" x14ac:dyDescent="0.15">
      <c r="B8" s="43"/>
      <c r="C8" s="44"/>
      <c r="E8" s="45"/>
    </row>
    <row r="9" spans="1:75" ht="13" x14ac:dyDescent="0.15">
      <c r="B9" s="43"/>
      <c r="C9" s="44"/>
      <c r="E9" s="45"/>
    </row>
    <row r="10" spans="1:75" ht="12" thickBot="1" x14ac:dyDescent="0.2">
      <c r="B10" s="314" t="s">
        <v>49</v>
      </c>
      <c r="C10" s="314"/>
      <c r="D10" s="314"/>
      <c r="E10" s="314"/>
      <c r="F10" s="314"/>
    </row>
    <row r="11" spans="1:75" ht="13" thickTop="1" thickBot="1" x14ac:dyDescent="0.2"/>
    <row r="12" spans="1:75" ht="13" x14ac:dyDescent="0.15">
      <c r="B12" s="46" t="s">
        <v>50</v>
      </c>
      <c r="C12" s="47" t="s">
        <v>51</v>
      </c>
      <c r="D12" s="48"/>
      <c r="E12" s="49"/>
    </row>
    <row r="13" spans="1:75" ht="12" thickBot="1" x14ac:dyDescent="0.2">
      <c r="AH13" s="41"/>
      <c r="AI13" s="41"/>
      <c r="AJ13" s="41"/>
    </row>
    <row r="14" spans="1:75" x14ac:dyDescent="0.15">
      <c r="A14" s="50" t="s">
        <v>52</v>
      </c>
      <c r="C14" s="40" t="s">
        <v>53</v>
      </c>
      <c r="D14" s="51" t="s">
        <v>50</v>
      </c>
      <c r="E14" s="52" t="s">
        <v>54</v>
      </c>
      <c r="G14" s="53" t="s">
        <v>6</v>
      </c>
      <c r="H14" s="54" t="s">
        <v>50</v>
      </c>
      <c r="I14" s="55">
        <v>41061</v>
      </c>
      <c r="J14" s="55">
        <v>41427</v>
      </c>
      <c r="K14" s="55">
        <v>41793</v>
      </c>
      <c r="L14" s="55">
        <v>42159</v>
      </c>
      <c r="M14" s="55">
        <v>42525</v>
      </c>
      <c r="N14" s="55">
        <v>42891</v>
      </c>
      <c r="O14" s="55">
        <v>43257</v>
      </c>
      <c r="P14" s="55"/>
      <c r="Q14" s="55"/>
      <c r="R14" s="55"/>
      <c r="S14" s="55"/>
      <c r="T14" s="55"/>
      <c r="U14" s="55"/>
      <c r="V14" s="55"/>
      <c r="W14" s="55"/>
      <c r="X14" s="55"/>
      <c r="Y14" s="55"/>
      <c r="Z14" s="55"/>
      <c r="AA14" s="55"/>
      <c r="AB14" s="55"/>
      <c r="AD14" s="56"/>
      <c r="AE14" s="57" t="s">
        <v>55</v>
      </c>
      <c r="AF14" s="58">
        <f>DATE(YEAR($E$372)-2,1,1)</f>
        <v>39448</v>
      </c>
      <c r="AG14" s="58">
        <f t="shared" ref="AG14:BL14" si="0">DATE(YEAR(AF14)+1,1,1)</f>
        <v>39814</v>
      </c>
      <c r="AH14" s="58">
        <f t="shared" si="0"/>
        <v>40179</v>
      </c>
      <c r="AI14" s="58">
        <f t="shared" si="0"/>
        <v>40544</v>
      </c>
      <c r="AJ14" s="58">
        <f t="shared" si="0"/>
        <v>40909</v>
      </c>
      <c r="AK14" s="58">
        <f t="shared" si="0"/>
        <v>41275</v>
      </c>
      <c r="AL14" s="58">
        <f t="shared" si="0"/>
        <v>41640</v>
      </c>
      <c r="AM14" s="58">
        <f t="shared" si="0"/>
        <v>42005</v>
      </c>
      <c r="AN14" s="58">
        <f t="shared" si="0"/>
        <v>42370</v>
      </c>
      <c r="AO14" s="58">
        <f t="shared" si="0"/>
        <v>42736</v>
      </c>
      <c r="AP14" s="58">
        <f t="shared" si="0"/>
        <v>43101</v>
      </c>
      <c r="AQ14" s="58">
        <f t="shared" si="0"/>
        <v>43466</v>
      </c>
      <c r="AR14" s="58">
        <f t="shared" si="0"/>
        <v>43831</v>
      </c>
      <c r="AS14" s="58">
        <f t="shared" si="0"/>
        <v>44197</v>
      </c>
      <c r="AT14" s="58">
        <f t="shared" si="0"/>
        <v>44562</v>
      </c>
      <c r="AU14" s="58">
        <f t="shared" si="0"/>
        <v>44927</v>
      </c>
      <c r="AV14" s="58">
        <f t="shared" si="0"/>
        <v>45292</v>
      </c>
      <c r="AW14" s="58">
        <f t="shared" si="0"/>
        <v>45658</v>
      </c>
      <c r="AX14" s="58">
        <f t="shared" si="0"/>
        <v>46023</v>
      </c>
      <c r="AY14" s="58">
        <f t="shared" si="0"/>
        <v>46388</v>
      </c>
      <c r="AZ14" s="58">
        <f t="shared" si="0"/>
        <v>46753</v>
      </c>
      <c r="BA14" s="58">
        <f t="shared" si="0"/>
        <v>47119</v>
      </c>
      <c r="BB14" s="58">
        <f t="shared" si="0"/>
        <v>47484</v>
      </c>
      <c r="BC14" s="58">
        <f t="shared" si="0"/>
        <v>47849</v>
      </c>
      <c r="BD14" s="58">
        <f t="shared" si="0"/>
        <v>48214</v>
      </c>
      <c r="BE14" s="58">
        <f t="shared" si="0"/>
        <v>48580</v>
      </c>
      <c r="BF14" s="58">
        <f t="shared" si="0"/>
        <v>48945</v>
      </c>
      <c r="BG14" s="58">
        <f t="shared" si="0"/>
        <v>49310</v>
      </c>
      <c r="BH14" s="58">
        <f t="shared" si="0"/>
        <v>49675</v>
      </c>
      <c r="BI14" s="58">
        <f t="shared" si="0"/>
        <v>50041</v>
      </c>
      <c r="BJ14" s="58">
        <f t="shared" si="0"/>
        <v>50406</v>
      </c>
      <c r="BK14" s="58">
        <f t="shared" si="0"/>
        <v>50771</v>
      </c>
      <c r="BL14" s="58">
        <f t="shared" si="0"/>
        <v>51136</v>
      </c>
      <c r="BN14" s="307" t="s">
        <v>56</v>
      </c>
      <c r="BO14" s="308"/>
      <c r="BP14" s="308"/>
      <c r="BQ14" s="309"/>
      <c r="BS14" s="59" t="str">
        <f>A15</f>
        <v>Matériel</v>
      </c>
      <c r="BT14" s="59" t="str">
        <f>A16</f>
        <v>Immatériel</v>
      </c>
      <c r="BU14" s="59" t="str">
        <f>A17</f>
        <v>Location (fournitures etc…)</v>
      </c>
      <c r="BV14" s="59" t="str">
        <f>A18</f>
        <v>Autres</v>
      </c>
      <c r="BW14" s="59" t="s">
        <v>57</v>
      </c>
    </row>
    <row r="15" spans="1:75" x14ac:dyDescent="0.15">
      <c r="A15" s="60" t="s">
        <v>58</v>
      </c>
      <c r="C15" s="61" t="s">
        <v>59</v>
      </c>
      <c r="D15" s="62" t="s">
        <v>50</v>
      </c>
      <c r="E15" s="63" t="s">
        <v>58</v>
      </c>
      <c r="G15" s="61" t="s">
        <v>60</v>
      </c>
      <c r="H15" s="64" t="s">
        <v>50</v>
      </c>
      <c r="I15" s="65">
        <v>0.05</v>
      </c>
      <c r="J15" s="65">
        <v>0.05</v>
      </c>
      <c r="K15" s="65">
        <v>0.2</v>
      </c>
      <c r="L15" s="65">
        <v>0.2</v>
      </c>
      <c r="M15" s="65">
        <v>0.2</v>
      </c>
      <c r="N15" s="65">
        <v>0.15</v>
      </c>
      <c r="O15" s="65">
        <v>0.15</v>
      </c>
      <c r="P15" s="65"/>
      <c r="Q15" s="65"/>
      <c r="R15" s="65"/>
      <c r="S15" s="65"/>
      <c r="T15" s="65"/>
      <c r="U15" s="65"/>
      <c r="V15" s="65"/>
      <c r="W15" s="65"/>
      <c r="X15" s="65"/>
      <c r="Y15" s="65"/>
      <c r="Z15" s="65"/>
      <c r="AA15" s="65"/>
      <c r="AB15" s="65"/>
      <c r="AD15" s="56"/>
      <c r="AE15" s="57" t="s">
        <v>61</v>
      </c>
      <c r="AF15" s="66">
        <f>SUMIF($I14:$AB14,CONCATENATE("&lt;",AG14),$I20:$AB20)</f>
        <v>0</v>
      </c>
      <c r="AG15" s="66">
        <f>SUMIF($I14:$AB14,CONCATENATE("&lt;",AH14),$I20:$AB20)-SUM($AF15:AF15)</f>
        <v>0</v>
      </c>
      <c r="AH15" s="66">
        <f>SUMIF($I14:$AB14,CONCATENATE("&lt;",AI14),$I20:$AB20)-SUM($AF15:AG15)</f>
        <v>0</v>
      </c>
      <c r="AI15" s="66">
        <f>SUMIF($I14:$AB14,CONCATENATE("&lt;",AJ14),$I20:$AB20)-SUM($AF15:AH15)</f>
        <v>0</v>
      </c>
      <c r="AJ15" s="66">
        <f>SUMIF($I14:$AB14,CONCATENATE("&lt;",AK14),$I20:$AB20)-SUM($AF15:AI15)</f>
        <v>-60729.05</v>
      </c>
      <c r="AK15" s="66">
        <f>SUMIF($I14:$AB14,CONCATENATE("&lt;",AL14),$I20:$AB20)-SUM($AF15:AJ15)</f>
        <v>-60729.05</v>
      </c>
      <c r="AL15" s="66">
        <f>SUMIF($I14:$AB14,CONCATENATE("&lt;",AM14),$I20:$AB20)-SUM($AF15:AK15)</f>
        <v>-242916.20000000004</v>
      </c>
      <c r="AM15" s="66">
        <f>SUMIF($I14:$AB14,CONCATENATE("&lt;",AN14),$I20:$AB20)-SUM($AF15:AL15)</f>
        <v>-242916.19999999995</v>
      </c>
      <c r="AN15" s="66">
        <f>SUMIF($I14:$AB14,CONCATENATE("&lt;",AO14),$I20:$AB20)-SUM($AF15:AM15)</f>
        <v>-242916.19999999995</v>
      </c>
      <c r="AO15" s="66">
        <f>SUMIF($I14:$AB14,CONCATENATE("&lt;",AP14),$I20:$AB20)-SUM($AF15:AN15)</f>
        <v>-182187.15000000002</v>
      </c>
      <c r="AP15" s="66">
        <f>SUMIF($I14:$AB14,CONCATENATE("&lt;",AQ14),$I20:$AB20)-SUM($AF15:AO15)</f>
        <v>-182187.15000000002</v>
      </c>
      <c r="AQ15" s="66">
        <f>SUMIF($I14:$AB14,CONCATENATE("&lt;",AR14),$I20:$AB20)-SUM($AF15:AP15)</f>
        <v>0</v>
      </c>
      <c r="AR15" s="66">
        <f>SUMIF($I14:$AB14,CONCATENATE("&lt;",AS14),$I20:$AB20)-SUM($AF15:AQ15)</f>
        <v>0</v>
      </c>
      <c r="AS15" s="66">
        <f>SUMIF($I14:$AB14,CONCATENATE("&lt;",AT14),$I20:$AB20)-SUM($AF15:AR15)</f>
        <v>0</v>
      </c>
      <c r="AT15" s="66">
        <f>SUMIF($I14:$AB14,CONCATENATE("&lt;",AU14),$I20:$AB20)-SUM($AF15:AS15)</f>
        <v>0</v>
      </c>
      <c r="AU15" s="66">
        <f>SUMIF($I14:$AB14,CONCATENATE("&lt;",AV14),$I20:$AB20)-SUM($AF15:AT15)</f>
        <v>0</v>
      </c>
      <c r="AV15" s="66">
        <f>SUMIF($I14:$AB14,CONCATENATE("&lt;",AW14),$I20:$AB20)-SUM($AF15:AU15)</f>
        <v>0</v>
      </c>
      <c r="AW15" s="66">
        <f>SUMIF($I14:$AB14,CONCATENATE("&lt;",AX14),$I20:$AB20)-SUM($AF15:AV15)</f>
        <v>0</v>
      </c>
      <c r="AX15" s="66">
        <f>SUMIF($I14:$AB14,CONCATENATE("&lt;",AY14),$I20:$AB20)-SUM($AF15:AW15)</f>
        <v>0</v>
      </c>
      <c r="AY15" s="66">
        <f>SUMIF($I14:$AB14,CONCATENATE("&lt;",AZ14),$I20:$AB20)-SUM($AF15:AX15)</f>
        <v>0</v>
      </c>
      <c r="AZ15" s="66">
        <f>SUMIF($I14:$AB14,CONCATENATE("&lt;",BA14),$I20:$AB20)-SUM($AF15:AY15)</f>
        <v>0</v>
      </c>
      <c r="BA15" s="66">
        <f>SUMIF($I14:$AB14,CONCATENATE("&lt;",BB14),$I20:$AB20)-SUM($AF15:AZ15)</f>
        <v>0</v>
      </c>
      <c r="BB15" s="66">
        <f>SUMIF($I14:$AB14,CONCATENATE("&lt;",BC14),$I20:$AB20)-SUM($AF15:BA15)</f>
        <v>0</v>
      </c>
      <c r="BC15" s="66">
        <f>SUMIF($I14:$AB14,CONCATENATE("&lt;",BD14),$I20:$AB20)-SUM($AF15:BB15)</f>
        <v>0</v>
      </c>
      <c r="BD15" s="66">
        <f>SUMIF($I14:$AB14,CONCATENATE("&lt;",BE14),$I20:$AB20)-SUM($AF15:BC15)</f>
        <v>0</v>
      </c>
      <c r="BE15" s="66">
        <f>SUMIF($I14:$AB14,CONCATENATE("&lt;",BF14),$I20:$AB20)-SUM($AF15:BD15)</f>
        <v>0</v>
      </c>
      <c r="BF15" s="66">
        <f>SUMIF($I14:$AB14,CONCATENATE("&lt;",BG14),$I20:$AB20)-SUM($AF15:BE15)</f>
        <v>0</v>
      </c>
      <c r="BG15" s="66">
        <f>SUMIF($I14:$AB14,CONCATENATE("&lt;",BH14),$I20:$AB20)-SUM($AF15:BF15)</f>
        <v>0</v>
      </c>
      <c r="BH15" s="66">
        <f>SUMIF($I14:$AB14,CONCATENATE("&lt;",BI14),$I20:$AB20)-SUM($AF15:BG15)</f>
        <v>0</v>
      </c>
      <c r="BI15" s="66">
        <f>SUMIF($I14:$AB14,CONCATENATE("&lt;",BJ14),$I20:$AB20)-SUM($AF15:BH15)</f>
        <v>0</v>
      </c>
      <c r="BJ15" s="66">
        <f>SUMIF($I14:$AB14,CONCATENATE("&lt;",BK14),$I20:$AB20)-SUM($AF15:BI15)</f>
        <v>0</v>
      </c>
      <c r="BK15" s="66">
        <f>SUMIF($I14:$AB14,CONCATENATE("&lt;",BL14),$I20:$AB20)-SUM($AF15:BJ15)</f>
        <v>0</v>
      </c>
      <c r="BL15" s="66">
        <f>SUMIF($I14:$AB14,CONCATENATE("&gt;=",BL14),$I20:$AB20)</f>
        <v>0</v>
      </c>
      <c r="BN15" s="67">
        <v>1</v>
      </c>
      <c r="BO15" s="67"/>
      <c r="BP15" s="67"/>
      <c r="BQ15" s="67"/>
      <c r="BS15" s="59">
        <f>IF(E15=BS14,1,0)</f>
        <v>1</v>
      </c>
      <c r="BT15" s="59">
        <f>IF(E15=BT14,1,0)</f>
        <v>0</v>
      </c>
      <c r="BU15" s="59">
        <f>IF(E15=BU14,1,0)</f>
        <v>0</v>
      </c>
      <c r="BV15" s="59">
        <f>IF(E15=BV14,1,0)</f>
        <v>0</v>
      </c>
      <c r="BW15" s="59">
        <v>1</v>
      </c>
    </row>
    <row r="16" spans="1:75" x14ac:dyDescent="0.15">
      <c r="A16" s="60" t="s">
        <v>62</v>
      </c>
      <c r="C16" s="61" t="s">
        <v>63</v>
      </c>
      <c r="D16" s="62" t="s">
        <v>50</v>
      </c>
      <c r="E16" s="68">
        <f>563717+472402+178462</f>
        <v>1214581</v>
      </c>
      <c r="G16" s="61" t="s">
        <v>63</v>
      </c>
      <c r="H16" s="69"/>
      <c r="I16" s="70">
        <f t="shared" ref="I16:AB16" si="1">IF(I14="","",I15*-$E16)</f>
        <v>-60729.05</v>
      </c>
      <c r="J16" s="70">
        <f t="shared" si="1"/>
        <v>-60729.05</v>
      </c>
      <c r="K16" s="70">
        <f t="shared" si="1"/>
        <v>-242916.2</v>
      </c>
      <c r="L16" s="70">
        <f t="shared" si="1"/>
        <v>-242916.2</v>
      </c>
      <c r="M16" s="70">
        <f t="shared" si="1"/>
        <v>-242916.2</v>
      </c>
      <c r="N16" s="70">
        <f t="shared" si="1"/>
        <v>-182187.15</v>
      </c>
      <c r="O16" s="70">
        <f t="shared" si="1"/>
        <v>-182187.15</v>
      </c>
      <c r="P16" s="70" t="str">
        <f t="shared" si="1"/>
        <v/>
      </c>
      <c r="Q16" s="70" t="str">
        <f t="shared" si="1"/>
        <v/>
      </c>
      <c r="R16" s="70" t="str">
        <f t="shared" si="1"/>
        <v/>
      </c>
      <c r="S16" s="70" t="str">
        <f t="shared" si="1"/>
        <v/>
      </c>
      <c r="T16" s="70" t="str">
        <f t="shared" si="1"/>
        <v/>
      </c>
      <c r="U16" s="70" t="str">
        <f t="shared" si="1"/>
        <v/>
      </c>
      <c r="V16" s="70" t="str">
        <f t="shared" si="1"/>
        <v/>
      </c>
      <c r="W16" s="70" t="str">
        <f t="shared" si="1"/>
        <v/>
      </c>
      <c r="X16" s="70" t="str">
        <f t="shared" si="1"/>
        <v/>
      </c>
      <c r="Y16" s="70" t="str">
        <f t="shared" si="1"/>
        <v/>
      </c>
      <c r="Z16" s="70" t="str">
        <f t="shared" si="1"/>
        <v/>
      </c>
      <c r="AA16" s="70" t="str">
        <f t="shared" si="1"/>
        <v/>
      </c>
      <c r="AB16" s="70" t="str">
        <f t="shared" si="1"/>
        <v/>
      </c>
      <c r="AD16" s="56"/>
      <c r="AE16" s="57" t="s">
        <v>64</v>
      </c>
      <c r="AF16" s="66">
        <f>SUMIF($I14:$AB14,CONCATENATE("&lt;",AG14),$I17:$AB17)</f>
        <v>0</v>
      </c>
      <c r="AG16" s="66">
        <f>SUMIF($I14:$AB14,CONCATENATE("&lt;",AH14),$I17:$AB17)-SUM($AF16:AF16)</f>
        <v>0</v>
      </c>
      <c r="AH16" s="66">
        <f>SUMIF($I14:$AB14,CONCATENATE("&lt;",AI14),$I17:$AB17)-SUM($AF16:AG16)</f>
        <v>0</v>
      </c>
      <c r="AI16" s="66">
        <f>SUMIF($I14:$AB14,CONCATENATE("&lt;",AJ14),$I17:$AB17)-SUM($AF16:AH16)</f>
        <v>0</v>
      </c>
      <c r="AJ16" s="66">
        <f>SUMIF($I14:$AB14,CONCATENATE("&lt;",AK14),$I17:$AB17)-SUM($AF16:AI16)</f>
        <v>-63158.212000000007</v>
      </c>
      <c r="AK16" s="66">
        <f>SUMIF($I14:$AB14,CONCATENATE("&lt;",AL14),$I17:$AB17)-SUM($AF16:AJ16)</f>
        <v>-63158.212000000007</v>
      </c>
      <c r="AL16" s="66">
        <f>SUMIF($I14:$AB14,CONCATENATE("&lt;",AM14),$I17:$AB17)-SUM($AF16:AK16)</f>
        <v>-252632.84800000006</v>
      </c>
      <c r="AM16" s="66">
        <f>SUMIF($I14:$AB14,CONCATENATE("&lt;",AN14),$I17:$AB17)-SUM($AF16:AL16)</f>
        <v>-252632.84800000006</v>
      </c>
      <c r="AN16" s="66">
        <f>SUMIF($I14:$AB14,CONCATENATE("&lt;",AO14),$I17:$AB17)-SUM($AF16:AM16)</f>
        <v>-252632.848</v>
      </c>
      <c r="AO16" s="66">
        <f>SUMIF($I14:$AB14,CONCATENATE("&lt;",AP14),$I17:$AB17)-SUM($AF16:AN16)</f>
        <v>-189474.63599999994</v>
      </c>
      <c r="AP16" s="66">
        <f>SUMIF($I14:$AB14,CONCATENATE("&lt;",AQ14),$I17:$AB17)-SUM($AF16:AO16)</f>
        <v>-189474.63599999994</v>
      </c>
      <c r="AQ16" s="66">
        <f>SUMIF($I14:$AB14,CONCATENATE("&lt;",AR14),$I17:$AB17)-SUM($AF16:AP16)</f>
        <v>0</v>
      </c>
      <c r="AR16" s="66">
        <f>SUMIF($I14:$AB14,CONCATENATE("&lt;",AS14),$I17:$AB17)-SUM($AF16:AQ16)</f>
        <v>0</v>
      </c>
      <c r="AS16" s="66">
        <f>SUMIF($I14:$AB14,CONCATENATE("&lt;",AT14),$I17:$AB17)-SUM($AF16:AR16)</f>
        <v>0</v>
      </c>
      <c r="AT16" s="66">
        <f>SUMIF($I14:$AB14,CONCATENATE("&lt;",AU14),$I17:$AB17)-SUM($AF16:AS16)</f>
        <v>0</v>
      </c>
      <c r="AU16" s="66">
        <f>SUMIF($I14:$AB14,CONCATENATE("&lt;",AV14),$I17:$AB17)-SUM($AF16:AT16)</f>
        <v>0</v>
      </c>
      <c r="AV16" s="66">
        <f>SUMIF($I14:$AB14,CONCATENATE("&lt;",AW14),$I17:$AB17)-SUM($AF16:AU16)</f>
        <v>0</v>
      </c>
      <c r="AW16" s="66">
        <f>SUMIF($I14:$AB14,CONCATENATE("&lt;",AX14),$I17:$AB17)-SUM($AF16:AV16)</f>
        <v>0</v>
      </c>
      <c r="AX16" s="66">
        <f>SUMIF($I14:$AB14,CONCATENATE("&lt;",AY14),$I17:$AB17)-SUM($AF16:AW16)</f>
        <v>0</v>
      </c>
      <c r="AY16" s="66">
        <f>SUMIF($I14:$AB14,CONCATENATE("&lt;",AZ14),$I17:$AB17)-SUM($AF16:AX16)</f>
        <v>0</v>
      </c>
      <c r="AZ16" s="66">
        <f>SUMIF($I14:$AB14,CONCATENATE("&lt;",BA14),$I17:$AB17)-SUM($AF16:AY16)</f>
        <v>0</v>
      </c>
      <c r="BA16" s="66">
        <f>SUMIF($I14:$AB14,CONCATENATE("&lt;",BB14),$I17:$AB17)-SUM($AF16:AZ16)</f>
        <v>0</v>
      </c>
      <c r="BB16" s="66">
        <f>SUMIF($I14:$AB14,CONCATENATE("&lt;",BC14),$I17:$AB17)-SUM($AF16:BA16)</f>
        <v>0</v>
      </c>
      <c r="BC16" s="66">
        <f>SUMIF($I14:$AB14,CONCATENATE("&lt;",BD14),$I17:$AB17)-SUM($AF16:BB16)</f>
        <v>0</v>
      </c>
      <c r="BD16" s="66">
        <f>SUMIF($I14:$AB14,CONCATENATE("&lt;",BE14),$I17:$AB17)-SUM($AF16:BC16)</f>
        <v>0</v>
      </c>
      <c r="BE16" s="66">
        <f>SUMIF($I14:$AB14,CONCATENATE("&lt;",BF14),$I17:$AB17)-SUM($AF16:BD16)</f>
        <v>0</v>
      </c>
      <c r="BF16" s="66">
        <f>SUMIF($I14:$AB14,CONCATENATE("&lt;",BG14),$I17:$AB17)-SUM($AF16:BE16)</f>
        <v>0</v>
      </c>
      <c r="BG16" s="66">
        <f>SUMIF($I14:$AB14,CONCATENATE("&lt;",BH14),$I17:$AB17)-SUM($AF16:BF16)</f>
        <v>0</v>
      </c>
      <c r="BH16" s="66">
        <f>SUMIF($I14:$AB14,CONCATENATE("&lt;",BI14),$I17:$AB17)-SUM($AF16:BG16)</f>
        <v>0</v>
      </c>
      <c r="BI16" s="66">
        <f>SUMIF($I14:$AB14,CONCATENATE("&lt;",BJ14),$I17:$AB17)-SUM($AF16:BH16)</f>
        <v>0</v>
      </c>
      <c r="BJ16" s="66">
        <f>SUMIF($I14:$AB14,CONCATENATE("&lt;",BK14),$I17:$AB17)-SUM($AF16:BI16)</f>
        <v>0</v>
      </c>
      <c r="BK16" s="66">
        <f>SUMIF($I14:$AB14,CONCATENATE("&lt;",BL14),$I17:$AB17)-SUM($AF16:BJ16)</f>
        <v>0</v>
      </c>
      <c r="BL16" s="66">
        <f>SUMIF($I14:$AB14,CONCATENATE("&gt;=",BL14),$I17:$AB17)</f>
        <v>0</v>
      </c>
      <c r="BN16" s="67"/>
      <c r="BO16" s="67">
        <v>1</v>
      </c>
      <c r="BP16" s="67"/>
      <c r="BQ16" s="67"/>
      <c r="BS16" s="59">
        <f>IF(BS15=1,1,0)</f>
        <v>1</v>
      </c>
      <c r="BT16" s="59">
        <f>IF(BT15=1,1,0)</f>
        <v>0</v>
      </c>
      <c r="BU16" s="59">
        <f>IF(BU15=1,1,0)</f>
        <v>0</v>
      </c>
      <c r="BV16" s="59">
        <f>IF(BV15=1,1,0)</f>
        <v>0</v>
      </c>
      <c r="BW16" s="59">
        <v>1</v>
      </c>
    </row>
    <row r="17" spans="1:75" x14ac:dyDescent="0.15">
      <c r="A17" s="60" t="s">
        <v>65</v>
      </c>
      <c r="C17" s="61" t="s">
        <v>66</v>
      </c>
      <c r="D17" s="69" t="s">
        <v>67</v>
      </c>
      <c r="E17" s="71">
        <v>0.04</v>
      </c>
      <c r="G17" s="251" t="s">
        <v>68</v>
      </c>
      <c r="H17" s="252"/>
      <c r="I17" s="253">
        <f>IF(I14="","",I20*(1+$E17))</f>
        <v>-63158.212000000007</v>
      </c>
      <c r="J17" s="253">
        <f>IF(J14="","",J20*(1+$E17))</f>
        <v>-63158.212000000007</v>
      </c>
      <c r="K17" s="253">
        <f>IF(K14="","",K20*(1+$E17))</f>
        <v>-252632.84800000003</v>
      </c>
      <c r="L17" s="253">
        <f t="shared" ref="L17:AB17" si="2">IF(L14="","",L20*(1+$E17))</f>
        <v>-252632.84800000003</v>
      </c>
      <c r="M17" s="253">
        <f t="shared" si="2"/>
        <v>-252632.84800000003</v>
      </c>
      <c r="N17" s="253">
        <f t="shared" si="2"/>
        <v>-189474.636</v>
      </c>
      <c r="O17" s="253">
        <f t="shared" si="2"/>
        <v>-189474.636</v>
      </c>
      <c r="P17" s="253" t="str">
        <f t="shared" si="2"/>
        <v/>
      </c>
      <c r="Q17" s="253" t="str">
        <f t="shared" si="2"/>
        <v/>
      </c>
      <c r="R17" s="253" t="str">
        <f t="shared" si="2"/>
        <v/>
      </c>
      <c r="S17" s="253" t="str">
        <f t="shared" si="2"/>
        <v/>
      </c>
      <c r="T17" s="253" t="str">
        <f t="shared" si="2"/>
        <v/>
      </c>
      <c r="U17" s="253" t="str">
        <f t="shared" si="2"/>
        <v/>
      </c>
      <c r="V17" s="253" t="str">
        <f t="shared" si="2"/>
        <v/>
      </c>
      <c r="W17" s="253" t="str">
        <f t="shared" si="2"/>
        <v/>
      </c>
      <c r="X17" s="253" t="str">
        <f t="shared" si="2"/>
        <v/>
      </c>
      <c r="Y17" s="253" t="str">
        <f t="shared" si="2"/>
        <v/>
      </c>
      <c r="Z17" s="253" t="str">
        <f t="shared" si="2"/>
        <v/>
      </c>
      <c r="AA17" s="253" t="str">
        <f t="shared" si="2"/>
        <v/>
      </c>
      <c r="AB17" s="253" t="str">
        <f t="shared" si="2"/>
        <v/>
      </c>
      <c r="AD17" s="56"/>
      <c r="AE17" s="75"/>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row>
    <row r="18" spans="1:75" x14ac:dyDescent="0.15">
      <c r="A18" s="60" t="s">
        <v>44</v>
      </c>
      <c r="B18" s="310" t="s">
        <v>69</v>
      </c>
      <c r="C18" s="61" t="s">
        <v>70</v>
      </c>
      <c r="D18" s="77" t="s">
        <v>71</v>
      </c>
      <c r="E18" s="71"/>
      <c r="G18" s="254" t="s">
        <v>72</v>
      </c>
      <c r="H18" s="255"/>
      <c r="I18" s="256">
        <f>IF(I14="","",IF(COUNT(I14:AB14)&gt;1,$G$382,$G$383))</f>
        <v>0</v>
      </c>
      <c r="J18" s="256">
        <f t="shared" ref="J18:AB18" si="3">IF(J14="","",$G$383)</f>
        <v>45</v>
      </c>
      <c r="K18" s="256">
        <f t="shared" si="3"/>
        <v>45</v>
      </c>
      <c r="L18" s="256">
        <f t="shared" si="3"/>
        <v>45</v>
      </c>
      <c r="M18" s="256">
        <f t="shared" si="3"/>
        <v>45</v>
      </c>
      <c r="N18" s="256">
        <f t="shared" si="3"/>
        <v>45</v>
      </c>
      <c r="O18" s="256">
        <f t="shared" si="3"/>
        <v>45</v>
      </c>
      <c r="P18" s="256" t="str">
        <f t="shared" si="3"/>
        <v/>
      </c>
      <c r="Q18" s="256" t="str">
        <f t="shared" si="3"/>
        <v/>
      </c>
      <c r="R18" s="256" t="str">
        <f t="shared" si="3"/>
        <v/>
      </c>
      <c r="S18" s="256" t="str">
        <f t="shared" si="3"/>
        <v/>
      </c>
      <c r="T18" s="256" t="str">
        <f t="shared" si="3"/>
        <v/>
      </c>
      <c r="U18" s="256" t="str">
        <f t="shared" si="3"/>
        <v/>
      </c>
      <c r="V18" s="256" t="str">
        <f t="shared" si="3"/>
        <v/>
      </c>
      <c r="W18" s="256" t="str">
        <f t="shared" si="3"/>
        <v/>
      </c>
      <c r="X18" s="256" t="str">
        <f t="shared" si="3"/>
        <v/>
      </c>
      <c r="Y18" s="256" t="str">
        <f t="shared" si="3"/>
        <v/>
      </c>
      <c r="Z18" s="256" t="str">
        <f t="shared" si="3"/>
        <v/>
      </c>
      <c r="AA18" s="256" t="str">
        <f t="shared" si="3"/>
        <v/>
      </c>
      <c r="AB18" s="256" t="str">
        <f t="shared" si="3"/>
        <v/>
      </c>
      <c r="AD18" s="56"/>
      <c r="AE18" s="80"/>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row>
    <row r="19" spans="1:75" x14ac:dyDescent="0.15">
      <c r="A19" s="255"/>
      <c r="B19" s="310"/>
      <c r="C19" s="61" t="s">
        <v>73</v>
      </c>
      <c r="D19" s="77" t="s">
        <v>71</v>
      </c>
      <c r="E19" s="82"/>
      <c r="G19" s="254" t="s">
        <v>74</v>
      </c>
      <c r="H19" s="255"/>
      <c r="I19" s="257">
        <f>IF(I14="","",IF(COUNT(I14:AB14)&gt;1,I14+I18+$I$382+$J$382,I14+I18+$I$383+$J$383))</f>
        <v>41061</v>
      </c>
      <c r="J19" s="257">
        <f t="shared" ref="J19:AB19" si="4">IF(J14="","",J14+J18+$I$383+$J$383)</f>
        <v>41472</v>
      </c>
      <c r="K19" s="257">
        <f t="shared" si="4"/>
        <v>41838</v>
      </c>
      <c r="L19" s="257">
        <f t="shared" si="4"/>
        <v>42204</v>
      </c>
      <c r="M19" s="257">
        <f t="shared" si="4"/>
        <v>42570</v>
      </c>
      <c r="N19" s="257">
        <f t="shared" si="4"/>
        <v>42936</v>
      </c>
      <c r="O19" s="257">
        <f t="shared" si="4"/>
        <v>43302</v>
      </c>
      <c r="P19" s="257" t="str">
        <f t="shared" si="4"/>
        <v/>
      </c>
      <c r="Q19" s="257" t="str">
        <f t="shared" si="4"/>
        <v/>
      </c>
      <c r="R19" s="257" t="str">
        <f t="shared" si="4"/>
        <v/>
      </c>
      <c r="S19" s="257" t="str">
        <f t="shared" si="4"/>
        <v/>
      </c>
      <c r="T19" s="257" t="str">
        <f t="shared" si="4"/>
        <v/>
      </c>
      <c r="U19" s="257" t="str">
        <f t="shared" si="4"/>
        <v/>
      </c>
      <c r="V19" s="257" t="str">
        <f t="shared" si="4"/>
        <v/>
      </c>
      <c r="W19" s="257" t="str">
        <f t="shared" si="4"/>
        <v/>
      </c>
      <c r="X19" s="257" t="str">
        <f t="shared" si="4"/>
        <v/>
      </c>
      <c r="Y19" s="257" t="str">
        <f t="shared" si="4"/>
        <v/>
      </c>
      <c r="Z19" s="257" t="str">
        <f t="shared" si="4"/>
        <v/>
      </c>
      <c r="AA19" s="257" t="str">
        <f t="shared" si="4"/>
        <v/>
      </c>
      <c r="AB19" s="257" t="str">
        <f t="shared" si="4"/>
        <v/>
      </c>
    </row>
    <row r="20" spans="1:75" x14ac:dyDescent="0.15">
      <c r="A20" s="255"/>
      <c r="C20" s="61" t="s">
        <v>75</v>
      </c>
      <c r="D20" s="83"/>
      <c r="E20" s="84">
        <f>(E18*E16)+E19</f>
        <v>0</v>
      </c>
      <c r="G20" s="254" t="s">
        <v>76</v>
      </c>
      <c r="H20" s="255"/>
      <c r="I20" s="256">
        <v>-60729.05</v>
      </c>
      <c r="J20" s="256">
        <v>-60729.05</v>
      </c>
      <c r="K20" s="256">
        <v>-242916.2</v>
      </c>
      <c r="L20" s="256">
        <v>-242916.2</v>
      </c>
      <c r="M20" s="256">
        <v>-242916.2</v>
      </c>
      <c r="N20" s="256">
        <v>-182187.15</v>
      </c>
      <c r="O20" s="256">
        <v>-182187.15</v>
      </c>
      <c r="P20" s="256" t="s">
        <v>208</v>
      </c>
      <c r="Q20" s="256" t="s">
        <v>208</v>
      </c>
      <c r="R20" s="256" t="s">
        <v>208</v>
      </c>
      <c r="S20" s="256" t="s">
        <v>208</v>
      </c>
      <c r="T20" s="256" t="s">
        <v>208</v>
      </c>
      <c r="U20" s="256" t="s">
        <v>208</v>
      </c>
      <c r="V20" s="256" t="s">
        <v>208</v>
      </c>
      <c r="W20" s="256" t="s">
        <v>208</v>
      </c>
      <c r="X20" s="256" t="s">
        <v>208</v>
      </c>
      <c r="Y20" s="256" t="s">
        <v>208</v>
      </c>
      <c r="Z20" s="256" t="s">
        <v>208</v>
      </c>
      <c r="AA20" s="256" t="s">
        <v>208</v>
      </c>
      <c r="AB20" s="256" t="s">
        <v>208</v>
      </c>
      <c r="AG20" s="85"/>
    </row>
    <row r="21" spans="1:75" x14ac:dyDescent="0.15">
      <c r="A21" s="255"/>
      <c r="C21" s="86" t="s">
        <v>77</v>
      </c>
      <c r="D21" s="87"/>
      <c r="E21" s="88" t="str">
        <f>$E$383</f>
        <v>Virement</v>
      </c>
      <c r="G21" s="258" t="s">
        <v>78</v>
      </c>
      <c r="H21" s="255"/>
      <c r="I21" s="259">
        <f>IF(I14="","",1/(POWER(1+$E$371,(I14-$E$372)/365)))</f>
        <v>0.79726190997354718</v>
      </c>
      <c r="J21" s="259">
        <f t="shared" ref="J21:AB21" si="5">IF(J14="","",1/(POWER(1+$E$371,(J14-$E$372)/365)))</f>
        <v>0.71675365124436152</v>
      </c>
      <c r="K21" s="259">
        <f t="shared" si="5"/>
        <v>0.64437519232440132</v>
      </c>
      <c r="L21" s="259">
        <f t="shared" si="5"/>
        <v>0.57930557837025809</v>
      </c>
      <c r="M21" s="259">
        <f t="shared" si="5"/>
        <v>0.52080675533199117</v>
      </c>
      <c r="N21" s="259">
        <f t="shared" si="5"/>
        <v>0.46821519855290611</v>
      </c>
      <c r="O21" s="259">
        <f t="shared" si="5"/>
        <v>0.42093438672121447</v>
      </c>
      <c r="P21" s="259" t="str">
        <f t="shared" si="5"/>
        <v/>
      </c>
      <c r="Q21" s="259" t="str">
        <f t="shared" si="5"/>
        <v/>
      </c>
      <c r="R21" s="259" t="str">
        <f t="shared" si="5"/>
        <v/>
      </c>
      <c r="S21" s="259" t="str">
        <f t="shared" si="5"/>
        <v/>
      </c>
      <c r="T21" s="259" t="str">
        <f t="shared" si="5"/>
        <v/>
      </c>
      <c r="U21" s="259" t="str">
        <f t="shared" si="5"/>
        <v/>
      </c>
      <c r="V21" s="259" t="str">
        <f t="shared" si="5"/>
        <v/>
      </c>
      <c r="W21" s="259" t="str">
        <f t="shared" si="5"/>
        <v/>
      </c>
      <c r="X21" s="259" t="str">
        <f t="shared" si="5"/>
        <v/>
      </c>
      <c r="Y21" s="259" t="str">
        <f t="shared" si="5"/>
        <v/>
      </c>
      <c r="Z21" s="259" t="str">
        <f t="shared" si="5"/>
        <v/>
      </c>
      <c r="AA21" s="259" t="str">
        <f t="shared" si="5"/>
        <v/>
      </c>
      <c r="AB21" s="259" t="str">
        <f t="shared" si="5"/>
        <v/>
      </c>
      <c r="AG21" s="85"/>
    </row>
    <row r="22" spans="1:75" x14ac:dyDescent="0.15">
      <c r="A22" s="255"/>
      <c r="C22" s="251" t="s">
        <v>79</v>
      </c>
      <c r="D22" s="252"/>
      <c r="E22" s="253">
        <f>SUMPRODUCT(I21:AB21,I20:AB20)</f>
        <v>-677700.63635254954</v>
      </c>
      <c r="G22" s="254" t="s">
        <v>80</v>
      </c>
      <c r="H22" s="255"/>
      <c r="I22" s="257">
        <f>IF(OR(E16=0,E16=""),"",IF(E15=$A$15,I14,""))</f>
        <v>41061</v>
      </c>
      <c r="J22" s="260"/>
      <c r="K22" s="260"/>
      <c r="L22" s="254"/>
      <c r="M22" s="254"/>
      <c r="N22" s="254"/>
      <c r="O22" s="254"/>
      <c r="P22" s="254"/>
      <c r="Q22" s="254"/>
      <c r="R22" s="254"/>
      <c r="S22" s="254"/>
      <c r="T22" s="254"/>
      <c r="U22" s="254"/>
      <c r="V22" s="254"/>
      <c r="W22" s="254"/>
      <c r="X22" s="254"/>
      <c r="Y22" s="254"/>
      <c r="Z22" s="254"/>
      <c r="AA22" s="254"/>
      <c r="AB22" s="254"/>
      <c r="AG22" s="85"/>
    </row>
    <row r="23" spans="1:75" x14ac:dyDescent="0.15">
      <c r="A23" s="255"/>
      <c r="C23" s="254" t="s">
        <v>81</v>
      </c>
      <c r="D23" s="255"/>
      <c r="E23" s="256">
        <f>SUMPRODUCT(I21:AB21,I17:AB17)</f>
        <v>-704808.66180665151</v>
      </c>
      <c r="G23" s="254" t="s">
        <v>82</v>
      </c>
      <c r="H23" s="255"/>
      <c r="I23" s="257">
        <f>IF(COUNT(I14:AB14)=0,"",MAX(I14:AB14))</f>
        <v>43257</v>
      </c>
      <c r="J23" s="259"/>
      <c r="K23" s="259"/>
      <c r="L23" s="261"/>
      <c r="M23" s="261"/>
      <c r="N23" s="261"/>
      <c r="O23" s="261"/>
      <c r="P23" s="261"/>
      <c r="Q23" s="261"/>
      <c r="R23" s="261"/>
      <c r="S23" s="261"/>
      <c r="T23" s="261"/>
      <c r="U23" s="261"/>
      <c r="V23" s="261"/>
      <c r="W23" s="261"/>
      <c r="X23" s="261"/>
      <c r="Y23" s="261"/>
      <c r="Z23" s="261"/>
      <c r="AA23" s="261"/>
      <c r="AB23" s="261"/>
      <c r="AG23" s="85"/>
    </row>
    <row r="24" spans="1:75" x14ac:dyDescent="0.15">
      <c r="A24" s="255"/>
      <c r="C24" s="254" t="s">
        <v>83</v>
      </c>
      <c r="D24" s="255"/>
      <c r="E24" s="256">
        <f>E16+E20</f>
        <v>1214581</v>
      </c>
      <c r="G24" s="254"/>
      <c r="H24" s="254"/>
      <c r="I24" s="262"/>
      <c r="J24" s="254"/>
      <c r="K24" s="254"/>
      <c r="L24" s="254"/>
      <c r="M24" s="254"/>
      <c r="N24" s="254"/>
      <c r="O24" s="254"/>
      <c r="P24" s="254"/>
      <c r="Q24" s="254"/>
      <c r="R24" s="254"/>
      <c r="S24" s="254"/>
      <c r="T24" s="254"/>
      <c r="U24" s="254"/>
      <c r="V24" s="254"/>
      <c r="W24" s="254"/>
      <c r="X24" s="254"/>
      <c r="Y24" s="254"/>
      <c r="Z24" s="254"/>
      <c r="AA24" s="254"/>
      <c r="AB24" s="254"/>
      <c r="AG24" s="85"/>
    </row>
    <row r="25" spans="1:75" x14ac:dyDescent="0.15">
      <c r="A25" s="255"/>
      <c r="C25" s="254"/>
      <c r="D25" s="254"/>
      <c r="E25" s="254"/>
      <c r="G25" s="254"/>
      <c r="H25" s="255"/>
      <c r="I25" s="254"/>
      <c r="J25" s="254"/>
      <c r="K25" s="254"/>
      <c r="L25" s="254"/>
      <c r="M25" s="254"/>
      <c r="N25" s="254"/>
      <c r="O25" s="254"/>
      <c r="P25" s="254"/>
      <c r="Q25" s="254"/>
      <c r="R25" s="254"/>
      <c r="S25" s="254"/>
      <c r="T25" s="254"/>
      <c r="U25" s="254"/>
      <c r="V25" s="254"/>
      <c r="W25" s="254"/>
      <c r="X25" s="254"/>
      <c r="Y25" s="254"/>
      <c r="Z25" s="254"/>
      <c r="AA25" s="254"/>
      <c r="AB25" s="254"/>
      <c r="AG25" s="85"/>
    </row>
    <row r="26" spans="1:75" ht="12" thickBot="1" x14ac:dyDescent="0.2">
      <c r="A26" s="255"/>
      <c r="C26" s="254"/>
      <c r="D26" s="255"/>
      <c r="E26" s="254"/>
      <c r="G26" s="254"/>
      <c r="H26" s="255"/>
      <c r="I26" s="254"/>
      <c r="J26" s="254"/>
      <c r="K26" s="254"/>
      <c r="L26" s="254"/>
      <c r="M26" s="254"/>
      <c r="N26" s="254"/>
      <c r="O26" s="254"/>
      <c r="P26" s="254"/>
      <c r="Q26" s="254"/>
      <c r="R26" s="254"/>
      <c r="S26" s="254"/>
      <c r="T26" s="254"/>
      <c r="U26" s="254"/>
      <c r="V26" s="254"/>
      <c r="W26" s="254"/>
      <c r="X26" s="254"/>
      <c r="Y26" s="254"/>
      <c r="Z26" s="254"/>
      <c r="AA26" s="254"/>
      <c r="AB26" s="254"/>
      <c r="BN26" s="40"/>
      <c r="BO26" s="40"/>
      <c r="BP26" s="40"/>
      <c r="BQ26" s="40"/>
    </row>
    <row r="27" spans="1:75" x14ac:dyDescent="0.15">
      <c r="A27" s="50"/>
      <c r="C27" s="40" t="s">
        <v>53</v>
      </c>
      <c r="D27" s="51" t="s">
        <v>50</v>
      </c>
      <c r="E27" s="52" t="s">
        <v>84</v>
      </c>
      <c r="G27" s="53" t="s">
        <v>6</v>
      </c>
      <c r="H27" s="54" t="s">
        <v>50</v>
      </c>
      <c r="I27" s="55">
        <v>41061</v>
      </c>
      <c r="J27" s="55">
        <v>41427</v>
      </c>
      <c r="K27" s="55">
        <v>41793</v>
      </c>
      <c r="L27" s="55">
        <v>42159</v>
      </c>
      <c r="M27" s="55">
        <v>42525</v>
      </c>
      <c r="N27" s="55">
        <v>42891</v>
      </c>
      <c r="O27" s="55">
        <v>43257</v>
      </c>
      <c r="P27" s="55"/>
      <c r="Q27" s="55"/>
      <c r="R27" s="55"/>
      <c r="S27" s="55"/>
      <c r="T27" s="55"/>
      <c r="U27" s="55"/>
      <c r="V27" s="55"/>
      <c r="W27" s="55"/>
      <c r="X27" s="55"/>
      <c r="Y27" s="55"/>
      <c r="Z27" s="55"/>
      <c r="AA27" s="55"/>
      <c r="AB27" s="55"/>
      <c r="AD27" s="56"/>
      <c r="BN27" s="40"/>
      <c r="BO27" s="40"/>
      <c r="BP27" s="40"/>
      <c r="BQ27" s="40"/>
    </row>
    <row r="28" spans="1:75" x14ac:dyDescent="0.15">
      <c r="A28" s="60" t="s">
        <v>85</v>
      </c>
      <c r="C28" s="61" t="s">
        <v>59</v>
      </c>
      <c r="D28" s="62" t="s">
        <v>50</v>
      </c>
      <c r="E28" s="63" t="s">
        <v>44</v>
      </c>
      <c r="G28" s="61" t="s">
        <v>60</v>
      </c>
      <c r="H28" s="64" t="s">
        <v>50</v>
      </c>
      <c r="I28" s="65">
        <v>0.05</v>
      </c>
      <c r="J28" s="65">
        <v>0.05</v>
      </c>
      <c r="K28" s="65">
        <v>0.2</v>
      </c>
      <c r="L28" s="65">
        <v>0.2</v>
      </c>
      <c r="M28" s="65">
        <v>0.2</v>
      </c>
      <c r="N28" s="65">
        <v>0.15</v>
      </c>
      <c r="O28" s="65">
        <v>0.15</v>
      </c>
      <c r="P28" s="65"/>
      <c r="Q28" s="65"/>
      <c r="R28" s="65"/>
      <c r="S28" s="65"/>
      <c r="T28" s="65"/>
      <c r="U28" s="65"/>
      <c r="V28" s="65"/>
      <c r="W28" s="65"/>
      <c r="X28" s="65"/>
      <c r="Y28" s="65"/>
      <c r="Z28" s="65"/>
      <c r="AA28" s="65"/>
      <c r="AB28" s="65"/>
      <c r="AD28" s="56"/>
      <c r="AE28" s="57" t="str">
        <f>AE15</f>
        <v>Montant Comptabilisé hors aléas (€)</v>
      </c>
      <c r="AF28" s="66">
        <f>SUMIF($I27:$AB27,CONCATENATE("&lt;",AG$14),$I33:$AB33)</f>
        <v>0</v>
      </c>
      <c r="AG28" s="66">
        <f>SUMIF($I27:$AB27,CONCATENATE("&lt;",AH$14),$I33:$AB33)-SUM($AF28:AF28)</f>
        <v>0</v>
      </c>
      <c r="AH28" s="66">
        <f>SUMIF($I27:$AB27,CONCATENATE("&lt;",AI$14),$I33:$AB33)-SUM($AF28:AG28)</f>
        <v>0</v>
      </c>
      <c r="AI28" s="66">
        <f>SUMIF($I27:$AB27,CONCATENATE("&lt;",AJ$14),$I33:$AB33)-SUM($AF28:AH28)</f>
        <v>0</v>
      </c>
      <c r="AJ28" s="66">
        <f>SUMIF($I27:$AB27,CONCATENATE("&lt;",AK$14),$I33:$AB33)-SUM($AF28:AI28)</f>
        <v>-176850</v>
      </c>
      <c r="AK28" s="66">
        <f>SUMIF($I27:$AB27,CONCATENATE("&lt;",AL$14),$I33:$AB33)-SUM($AF28:AJ28)</f>
        <v>-176850</v>
      </c>
      <c r="AL28" s="66">
        <f>SUMIF($I27:$AB27,CONCATENATE("&lt;",AM$14),$I33:$AB33)-SUM($AF28:AK28)</f>
        <v>-707400</v>
      </c>
      <c r="AM28" s="66">
        <f>SUMIF($I27:$AB27,CONCATENATE("&lt;",AN$14),$I33:$AB33)-SUM($AF28:AL28)</f>
        <v>-707400</v>
      </c>
      <c r="AN28" s="66">
        <f>SUMIF($I27:$AB27,CONCATENATE("&lt;",AO$14),$I33:$AB33)-SUM($AF28:AM28)</f>
        <v>-707400</v>
      </c>
      <c r="AO28" s="66">
        <f>SUMIF($I27:$AB27,CONCATENATE("&lt;",AP$14),$I33:$AB33)-SUM($AF28:AN28)</f>
        <v>-530550</v>
      </c>
      <c r="AP28" s="66">
        <f>SUMIF($I27:$AB27,CONCATENATE("&lt;",AQ$14),$I33:$AB33)-SUM($AF28:AO28)</f>
        <v>-530550</v>
      </c>
      <c r="AQ28" s="66">
        <f>SUMIF($I27:$AB27,CONCATENATE("&lt;",AR$14),$I33:$AB33)-SUM($AF28:AP28)</f>
        <v>0</v>
      </c>
      <c r="AR28" s="66">
        <f>SUMIF($I27:$AB27,CONCATENATE("&lt;",AS$14),$I33:$AB33)-SUM($AF28:AQ28)</f>
        <v>0</v>
      </c>
      <c r="AS28" s="66">
        <f>SUMIF($I27:$AB27,CONCATENATE("&lt;",AT$14),$I33:$AB33)-SUM($AF28:AR28)</f>
        <v>0</v>
      </c>
      <c r="AT28" s="66">
        <f>SUMIF($I27:$AB27,CONCATENATE("&lt;",AU$14),$I33:$AB33)-SUM($AF28:AS28)</f>
        <v>0</v>
      </c>
      <c r="AU28" s="66">
        <f>SUMIF($I27:$AB27,CONCATENATE("&lt;",AV$14),$I33:$AB33)-SUM($AF28:AT28)</f>
        <v>0</v>
      </c>
      <c r="AV28" s="66">
        <f>SUMIF($I27:$AB27,CONCATENATE("&lt;",AW$14),$I33:$AB33)-SUM($AF28:AU28)</f>
        <v>0</v>
      </c>
      <c r="AW28" s="66">
        <f>SUMIF($I27:$AB27,CONCATENATE("&lt;",AX$14),$I33:$AB33)-SUM($AF28:AV28)</f>
        <v>0</v>
      </c>
      <c r="AX28" s="66">
        <f>SUMIF($I27:$AB27,CONCATENATE("&lt;",AY$14),$I33:$AB33)-SUM($AF28:AW28)</f>
        <v>0</v>
      </c>
      <c r="AY28" s="66">
        <f>SUMIF($I27:$AB27,CONCATENATE("&lt;",AZ$14),$I33:$AB33)-SUM($AF28:AX28)</f>
        <v>0</v>
      </c>
      <c r="AZ28" s="66">
        <f>SUMIF($I27:$AB27,CONCATENATE("&lt;",BA$14),$I33:$AB33)-SUM($AF28:AY28)</f>
        <v>0</v>
      </c>
      <c r="BA28" s="66">
        <f>SUMIF($I27:$AB27,CONCATENATE("&lt;",BB$14),$I33:$AB33)-SUM($AF28:AZ28)</f>
        <v>0</v>
      </c>
      <c r="BB28" s="66">
        <f>SUMIF($I27:$AB27,CONCATENATE("&lt;",BC$14),$I33:$AB33)-SUM($AF28:BA28)</f>
        <v>0</v>
      </c>
      <c r="BC28" s="66">
        <f>SUMIF($I27:$AB27,CONCATENATE("&lt;",BD$14),$I33:$AB33)-SUM($AF28:BB28)</f>
        <v>0</v>
      </c>
      <c r="BD28" s="66">
        <f>SUMIF($I27:$AB27,CONCATENATE("&lt;",BE$14),$I33:$AB33)-SUM($AF28:BC28)</f>
        <v>0</v>
      </c>
      <c r="BE28" s="66">
        <f>SUMIF($I27:$AB27,CONCATENATE("&lt;",BF$14),$I33:$AB33)-SUM($AF28:BD28)</f>
        <v>0</v>
      </c>
      <c r="BF28" s="66">
        <f>SUMIF($I27:$AB27,CONCATENATE("&lt;",BG$14),$I33:$AB33)-SUM($AF28:BE28)</f>
        <v>0</v>
      </c>
      <c r="BG28" s="66">
        <f>SUMIF($I27:$AB27,CONCATENATE("&lt;",BH$14),$I33:$AB33)-SUM($AF28:BF28)</f>
        <v>0</v>
      </c>
      <c r="BH28" s="66">
        <f>SUMIF($I27:$AB27,CONCATENATE("&lt;",BI$14),$I33:$AB33)-SUM($AF28:BG28)</f>
        <v>0</v>
      </c>
      <c r="BI28" s="66">
        <f>SUMIF($I27:$AB27,CONCATENATE("&lt;",BJ$14),$I33:$AB33)-SUM($AF28:BH28)</f>
        <v>0</v>
      </c>
      <c r="BJ28" s="66">
        <f>SUMIF($I27:$AB27,CONCATENATE("&lt;",BK$14),$I33:$AB33)-SUM($AF28:BI28)</f>
        <v>0</v>
      </c>
      <c r="BK28" s="66">
        <f>SUMIF($I27:$AB27,CONCATENATE("&lt;",BL$14),$I33:$AB33)-SUM($AF28:BJ28)</f>
        <v>0</v>
      </c>
      <c r="BL28" s="66">
        <f>SUMIF($I27:$AB27,CONCATENATE("&gt;=",BL$14),$I33:$AB33)</f>
        <v>0</v>
      </c>
      <c r="BN28" s="67">
        <v>1</v>
      </c>
      <c r="BO28" s="67"/>
      <c r="BP28" s="67"/>
      <c r="BQ28" s="67"/>
      <c r="BS28" s="59">
        <f>IF(E28=BS$14,1,0)</f>
        <v>0</v>
      </c>
      <c r="BT28" s="59">
        <f>IF(E28=BT$14,1,0)</f>
        <v>0</v>
      </c>
      <c r="BU28" s="59">
        <f>IF(E28=BU$14,1,0)</f>
        <v>0</v>
      </c>
      <c r="BV28" s="59">
        <f>IF(E28=BV$14,1,0)</f>
        <v>1</v>
      </c>
      <c r="BW28" s="59">
        <v>1</v>
      </c>
    </row>
    <row r="29" spans="1:75" x14ac:dyDescent="0.15">
      <c r="A29" s="60" t="s">
        <v>86</v>
      </c>
      <c r="C29" s="61" t="s">
        <v>63</v>
      </c>
      <c r="D29" s="62" t="s">
        <v>50</v>
      </c>
      <c r="E29" s="68">
        <f>3100000+217000+200000+20000</f>
        <v>3537000</v>
      </c>
      <c r="G29" s="61" t="s">
        <v>63</v>
      </c>
      <c r="H29" s="69"/>
      <c r="I29" s="70">
        <f t="shared" ref="I29:AB29" si="6">IF(I27="","",I28*-$E29)</f>
        <v>-176850</v>
      </c>
      <c r="J29" s="70">
        <f t="shared" si="6"/>
        <v>-176850</v>
      </c>
      <c r="K29" s="70">
        <f t="shared" si="6"/>
        <v>-707400</v>
      </c>
      <c r="L29" s="70">
        <f t="shared" si="6"/>
        <v>-707400</v>
      </c>
      <c r="M29" s="70">
        <f t="shared" si="6"/>
        <v>-707400</v>
      </c>
      <c r="N29" s="70">
        <f t="shared" si="6"/>
        <v>-530550</v>
      </c>
      <c r="O29" s="70">
        <f t="shared" si="6"/>
        <v>-530550</v>
      </c>
      <c r="P29" s="70" t="str">
        <f t="shared" si="6"/>
        <v/>
      </c>
      <c r="Q29" s="70" t="str">
        <f t="shared" si="6"/>
        <v/>
      </c>
      <c r="R29" s="70" t="str">
        <f t="shared" si="6"/>
        <v/>
      </c>
      <c r="S29" s="70" t="str">
        <f t="shared" si="6"/>
        <v/>
      </c>
      <c r="T29" s="70" t="str">
        <f t="shared" si="6"/>
        <v/>
      </c>
      <c r="U29" s="70" t="str">
        <f t="shared" si="6"/>
        <v/>
      </c>
      <c r="V29" s="70" t="str">
        <f t="shared" si="6"/>
        <v/>
      </c>
      <c r="W29" s="70" t="str">
        <f t="shared" si="6"/>
        <v/>
      </c>
      <c r="X29" s="70" t="str">
        <f t="shared" si="6"/>
        <v/>
      </c>
      <c r="Y29" s="70" t="str">
        <f t="shared" si="6"/>
        <v/>
      </c>
      <c r="Z29" s="70" t="str">
        <f t="shared" si="6"/>
        <v/>
      </c>
      <c r="AA29" s="70" t="str">
        <f t="shared" si="6"/>
        <v/>
      </c>
      <c r="AB29" s="70" t="str">
        <f t="shared" si="6"/>
        <v/>
      </c>
      <c r="AD29" s="56"/>
      <c r="AE29" s="57" t="str">
        <f>AE16</f>
        <v>Montant Comptabilisé yc aléas (€)</v>
      </c>
      <c r="AF29" s="66">
        <f>SUMIF($I27:$AB27,CONCATENATE("&lt;",AG$14),$I30:$AB30)</f>
        <v>0</v>
      </c>
      <c r="AG29" s="66">
        <f>SUMIF($I27:$AB27,CONCATENATE("&lt;",AH$14),$I30:$AB30)-SUM($AF29:AF29)</f>
        <v>0</v>
      </c>
      <c r="AH29" s="66">
        <f>SUMIF($I27:$AB27,CONCATENATE("&lt;",AI$14),$I30:$AB30)-SUM($AF29:AG29)</f>
        <v>0</v>
      </c>
      <c r="AI29" s="66">
        <f>SUMIF($I27:$AB27,CONCATENATE("&lt;",AJ$14),$I30:$AB30)-SUM($AF29:AH29)</f>
        <v>0</v>
      </c>
      <c r="AJ29" s="66">
        <f>SUMIF($I27:$AB27,CONCATENATE("&lt;",AK$14),$I30:$AB30)-SUM($AF29:AI29)</f>
        <v>-183924</v>
      </c>
      <c r="AK29" s="66">
        <f>SUMIF($I27:$AB27,CONCATENATE("&lt;",AL$14),$I30:$AB30)-SUM($AF29:AJ29)</f>
        <v>-183924</v>
      </c>
      <c r="AL29" s="66">
        <f>SUMIF($I27:$AB27,CONCATENATE("&lt;",AM$14),$I30:$AB30)-SUM($AF29:AK29)</f>
        <v>-735696</v>
      </c>
      <c r="AM29" s="66">
        <f>SUMIF($I27:$AB27,CONCATENATE("&lt;",AN$14),$I30:$AB30)-SUM($AF29:AL29)</f>
        <v>-735696</v>
      </c>
      <c r="AN29" s="66">
        <f>SUMIF($I27:$AB27,CONCATENATE("&lt;",AO$14),$I30:$AB30)-SUM($AF29:AM29)</f>
        <v>-735696</v>
      </c>
      <c r="AO29" s="66">
        <f>SUMIF($I27:$AB27,CONCATENATE("&lt;",AP$14),$I30:$AB30)-SUM($AF29:AN29)</f>
        <v>-551772</v>
      </c>
      <c r="AP29" s="66">
        <f>SUMIF($I27:$AB27,CONCATENATE("&lt;",AQ$14),$I30:$AB30)-SUM($AF29:AO29)</f>
        <v>-551772</v>
      </c>
      <c r="AQ29" s="66">
        <f>SUMIF($I27:$AB27,CONCATENATE("&lt;",AR$14),$I30:$AB30)-SUM($AF29:AP29)</f>
        <v>0</v>
      </c>
      <c r="AR29" s="66">
        <f>SUMIF($I27:$AB27,CONCATENATE("&lt;",AS$14),$I30:$AB30)-SUM($AF29:AQ29)</f>
        <v>0</v>
      </c>
      <c r="AS29" s="66">
        <f>SUMIF($I27:$AB27,CONCATENATE("&lt;",AT$14),$I30:$AB30)-SUM($AF29:AR29)</f>
        <v>0</v>
      </c>
      <c r="AT29" s="66">
        <f>SUMIF($I27:$AB27,CONCATENATE("&lt;",AU$14),$I30:$AB30)-SUM($AF29:AS29)</f>
        <v>0</v>
      </c>
      <c r="AU29" s="66">
        <f>SUMIF($I27:$AB27,CONCATENATE("&lt;",AV$14),$I30:$AB30)-SUM($AF29:AT29)</f>
        <v>0</v>
      </c>
      <c r="AV29" s="66">
        <f>SUMIF($I27:$AB27,CONCATENATE("&lt;",AW$14),$I30:$AB30)-SUM($AF29:AU29)</f>
        <v>0</v>
      </c>
      <c r="AW29" s="66">
        <f>SUMIF($I27:$AB27,CONCATENATE("&lt;",AX$14),$I30:$AB30)-SUM($AF29:AV29)</f>
        <v>0</v>
      </c>
      <c r="AX29" s="66">
        <f>SUMIF($I27:$AB27,CONCATENATE("&lt;",AY$14),$I30:$AB30)-SUM($AF29:AW29)</f>
        <v>0</v>
      </c>
      <c r="AY29" s="66">
        <f>SUMIF($I27:$AB27,CONCATENATE("&lt;",AZ$14),$I30:$AB30)-SUM($AF29:AX29)</f>
        <v>0</v>
      </c>
      <c r="AZ29" s="66">
        <f>SUMIF($I27:$AB27,CONCATENATE("&lt;",BA$14),$I30:$AB30)-SUM($AF29:AY29)</f>
        <v>0</v>
      </c>
      <c r="BA29" s="66">
        <f>SUMIF($I27:$AB27,CONCATENATE("&lt;",BB$14),$I30:$AB30)-SUM($AF29:AZ29)</f>
        <v>0</v>
      </c>
      <c r="BB29" s="66">
        <f>SUMIF($I27:$AB27,CONCATENATE("&lt;",BC$14),$I30:$AB30)-SUM($AF29:BA29)</f>
        <v>0</v>
      </c>
      <c r="BC29" s="66">
        <f>SUMIF($I27:$AB27,CONCATENATE("&lt;",BD$14),$I30:$AB30)-SUM($AF29:BB29)</f>
        <v>0</v>
      </c>
      <c r="BD29" s="66">
        <f>SUMIF($I27:$AB27,CONCATENATE("&lt;",BE$14),$I30:$AB30)-SUM($AF29:BC29)</f>
        <v>0</v>
      </c>
      <c r="BE29" s="66">
        <f>SUMIF($I27:$AB27,CONCATENATE("&lt;",BF$14),$I30:$AB30)-SUM($AF29:BD29)</f>
        <v>0</v>
      </c>
      <c r="BF29" s="66">
        <f>SUMIF($I27:$AB27,CONCATENATE("&lt;",BG$14),$I30:$AB30)-SUM($AF29:BE29)</f>
        <v>0</v>
      </c>
      <c r="BG29" s="66">
        <f>SUMIF($I27:$AB27,CONCATENATE("&lt;",BH$14),$I30:$AB30)-SUM($AF29:BF29)</f>
        <v>0</v>
      </c>
      <c r="BH29" s="66">
        <f>SUMIF($I27:$AB27,CONCATENATE("&lt;",BI$14),$I30:$AB30)-SUM($AF29:BG29)</f>
        <v>0</v>
      </c>
      <c r="BI29" s="66">
        <f>SUMIF($I27:$AB27,CONCATENATE("&lt;",BJ$14),$I30:$AB30)-SUM($AF29:BH29)</f>
        <v>0</v>
      </c>
      <c r="BJ29" s="66">
        <f>SUMIF($I27:$AB27,CONCATENATE("&lt;",BK$14),$I30:$AB30)-SUM($AF29:BI29)</f>
        <v>0</v>
      </c>
      <c r="BK29" s="66">
        <f>SUMIF($I27:$AB27,CONCATENATE("&lt;",BL$14),$I30:$AB30)-SUM($AF29:BJ29)</f>
        <v>0</v>
      </c>
      <c r="BL29" s="66">
        <f>SUMIF($I27:$AB27,CONCATENATE("&gt;=",BL$14),$I30:$AB30)</f>
        <v>0</v>
      </c>
      <c r="BN29" s="67"/>
      <c r="BO29" s="67">
        <v>1</v>
      </c>
      <c r="BP29" s="67"/>
      <c r="BQ29" s="67"/>
      <c r="BS29" s="59">
        <f>IF(BS28=1,1,0)</f>
        <v>0</v>
      </c>
      <c r="BT29" s="59">
        <f>IF(BT28=1,1,0)</f>
        <v>0</v>
      </c>
      <c r="BU29" s="59">
        <f>IF(BU28=1,1,0)</f>
        <v>0</v>
      </c>
      <c r="BV29" s="59">
        <f>IF(BV28=1,1,0)</f>
        <v>1</v>
      </c>
      <c r="BW29" s="59">
        <v>1</v>
      </c>
    </row>
    <row r="30" spans="1:75" x14ac:dyDescent="0.15">
      <c r="A30" s="60" t="s">
        <v>87</v>
      </c>
      <c r="C30" s="61" t="s">
        <v>66</v>
      </c>
      <c r="D30" s="69" t="s">
        <v>67</v>
      </c>
      <c r="E30" s="71">
        <v>0.04</v>
      </c>
      <c r="G30" s="251" t="s">
        <v>68</v>
      </c>
      <c r="H30" s="252"/>
      <c r="I30" s="253">
        <f>IF(I27="","",I33*(1+$E30))</f>
        <v>-183924</v>
      </c>
      <c r="J30" s="253">
        <f>IF(J27="","",J33*(1+$E30))</f>
        <v>-183924</v>
      </c>
      <c r="K30" s="253">
        <f>IF(K27="","",K33*(1+$E30))</f>
        <v>-735696</v>
      </c>
      <c r="L30" s="253">
        <f t="shared" ref="L30:AB30" si="7">IF(L27="","",L33*(1+$E30))</f>
        <v>-735696</v>
      </c>
      <c r="M30" s="253">
        <f t="shared" si="7"/>
        <v>-735696</v>
      </c>
      <c r="N30" s="253">
        <f t="shared" si="7"/>
        <v>-551772</v>
      </c>
      <c r="O30" s="253">
        <f t="shared" si="7"/>
        <v>-551772</v>
      </c>
      <c r="P30" s="253" t="str">
        <f t="shared" si="7"/>
        <v/>
      </c>
      <c r="Q30" s="253" t="str">
        <f t="shared" si="7"/>
        <v/>
      </c>
      <c r="R30" s="253" t="str">
        <f t="shared" si="7"/>
        <v/>
      </c>
      <c r="S30" s="253" t="str">
        <f t="shared" si="7"/>
        <v/>
      </c>
      <c r="T30" s="253" t="str">
        <f t="shared" si="7"/>
        <v/>
      </c>
      <c r="U30" s="253" t="str">
        <f t="shared" si="7"/>
        <v/>
      </c>
      <c r="V30" s="253" t="str">
        <f t="shared" si="7"/>
        <v/>
      </c>
      <c r="W30" s="253" t="str">
        <f t="shared" si="7"/>
        <v/>
      </c>
      <c r="X30" s="253" t="str">
        <f t="shared" si="7"/>
        <v/>
      </c>
      <c r="Y30" s="253" t="str">
        <f t="shared" si="7"/>
        <v/>
      </c>
      <c r="Z30" s="253" t="str">
        <f t="shared" si="7"/>
        <v/>
      </c>
      <c r="AA30" s="253" t="str">
        <f t="shared" si="7"/>
        <v/>
      </c>
      <c r="AB30" s="253" t="str">
        <f t="shared" si="7"/>
        <v/>
      </c>
      <c r="AD30" s="56"/>
      <c r="AE30" s="75"/>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row>
    <row r="31" spans="1:75" x14ac:dyDescent="0.15">
      <c r="A31" s="60" t="s">
        <v>88</v>
      </c>
      <c r="B31" s="310" t="s">
        <v>69</v>
      </c>
      <c r="C31" s="61" t="s">
        <v>70</v>
      </c>
      <c r="D31" s="77" t="s">
        <v>71</v>
      </c>
      <c r="E31" s="71"/>
      <c r="G31" s="254" t="s">
        <v>72</v>
      </c>
      <c r="H31" s="255"/>
      <c r="I31" s="256">
        <f>IF(I27="","",IF(COUNT(I27:AB27)&gt;1,$G$382,$G$383))</f>
        <v>0</v>
      </c>
      <c r="J31" s="256">
        <f t="shared" ref="J31:AB31" si="8">IF(J27="","",$G$383)</f>
        <v>45</v>
      </c>
      <c r="K31" s="256">
        <f t="shared" si="8"/>
        <v>45</v>
      </c>
      <c r="L31" s="256">
        <f t="shared" si="8"/>
        <v>45</v>
      </c>
      <c r="M31" s="256">
        <f t="shared" si="8"/>
        <v>45</v>
      </c>
      <c r="N31" s="256">
        <f t="shared" si="8"/>
        <v>45</v>
      </c>
      <c r="O31" s="256">
        <f t="shared" si="8"/>
        <v>45</v>
      </c>
      <c r="P31" s="256" t="str">
        <f t="shared" si="8"/>
        <v/>
      </c>
      <c r="Q31" s="256" t="str">
        <f t="shared" si="8"/>
        <v/>
      </c>
      <c r="R31" s="256" t="str">
        <f t="shared" si="8"/>
        <v/>
      </c>
      <c r="S31" s="256" t="str">
        <f t="shared" si="8"/>
        <v/>
      </c>
      <c r="T31" s="256" t="str">
        <f t="shared" si="8"/>
        <v/>
      </c>
      <c r="U31" s="256" t="str">
        <f t="shared" si="8"/>
        <v/>
      </c>
      <c r="V31" s="256" t="str">
        <f t="shared" si="8"/>
        <v/>
      </c>
      <c r="W31" s="256" t="str">
        <f t="shared" si="8"/>
        <v/>
      </c>
      <c r="X31" s="256" t="str">
        <f t="shared" si="8"/>
        <v/>
      </c>
      <c r="Y31" s="256" t="str">
        <f t="shared" si="8"/>
        <v/>
      </c>
      <c r="Z31" s="256" t="str">
        <f t="shared" si="8"/>
        <v/>
      </c>
      <c r="AA31" s="256" t="str">
        <f t="shared" si="8"/>
        <v/>
      </c>
      <c r="AB31" s="256" t="str">
        <f t="shared" si="8"/>
        <v/>
      </c>
      <c r="AD31" s="56"/>
      <c r="AE31" s="80"/>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row>
    <row r="32" spans="1:75" x14ac:dyDescent="0.15">
      <c r="A32" s="41" t="s">
        <v>89</v>
      </c>
      <c r="B32" s="310"/>
      <c r="C32" s="61" t="s">
        <v>73</v>
      </c>
      <c r="D32" s="77" t="s">
        <v>71</v>
      </c>
      <c r="E32" s="82"/>
      <c r="G32" s="254" t="s">
        <v>74</v>
      </c>
      <c r="H32" s="255"/>
      <c r="I32" s="257">
        <f>IF(I27="","",IF(COUNT(I27:AB27)&gt;1,I27+I31+$I$382+$J$382,I27+I31+$I$383+$J$383))</f>
        <v>41061</v>
      </c>
      <c r="J32" s="257">
        <f t="shared" ref="J32:AB32" si="9">IF(J27="","",J27+J31+$I$383+$J$383)</f>
        <v>41472</v>
      </c>
      <c r="K32" s="257">
        <f t="shared" si="9"/>
        <v>41838</v>
      </c>
      <c r="L32" s="257">
        <f t="shared" si="9"/>
        <v>42204</v>
      </c>
      <c r="M32" s="257">
        <f t="shared" si="9"/>
        <v>42570</v>
      </c>
      <c r="N32" s="257">
        <f t="shared" si="9"/>
        <v>42936</v>
      </c>
      <c r="O32" s="257">
        <f t="shared" si="9"/>
        <v>43302</v>
      </c>
      <c r="P32" s="257" t="str">
        <f t="shared" si="9"/>
        <v/>
      </c>
      <c r="Q32" s="257" t="str">
        <f t="shared" si="9"/>
        <v/>
      </c>
      <c r="R32" s="257" t="str">
        <f t="shared" si="9"/>
        <v/>
      </c>
      <c r="S32" s="257" t="str">
        <f t="shared" si="9"/>
        <v/>
      </c>
      <c r="T32" s="257" t="str">
        <f t="shared" si="9"/>
        <v/>
      </c>
      <c r="U32" s="257" t="str">
        <f t="shared" si="9"/>
        <v/>
      </c>
      <c r="V32" s="257" t="str">
        <f t="shared" si="9"/>
        <v/>
      </c>
      <c r="W32" s="257" t="str">
        <f t="shared" si="9"/>
        <v/>
      </c>
      <c r="X32" s="257" t="str">
        <f t="shared" si="9"/>
        <v/>
      </c>
      <c r="Y32" s="257" t="str">
        <f t="shared" si="9"/>
        <v/>
      </c>
      <c r="Z32" s="257" t="str">
        <f t="shared" si="9"/>
        <v/>
      </c>
      <c r="AA32" s="257" t="str">
        <f t="shared" si="9"/>
        <v/>
      </c>
      <c r="AB32" s="257" t="str">
        <f t="shared" si="9"/>
        <v/>
      </c>
    </row>
    <row r="33" spans="1:75" x14ac:dyDescent="0.15">
      <c r="A33" s="41"/>
      <c r="C33" s="61" t="s">
        <v>75</v>
      </c>
      <c r="D33" s="83"/>
      <c r="E33" s="84">
        <f>(E31*E29)+E32</f>
        <v>0</v>
      </c>
      <c r="G33" s="254" t="s">
        <v>76</v>
      </c>
      <c r="H33" s="255"/>
      <c r="I33" s="256">
        <v>-176850</v>
      </c>
      <c r="J33" s="256">
        <v>-176850</v>
      </c>
      <c r="K33" s="256">
        <v>-707400</v>
      </c>
      <c r="L33" s="256">
        <v>-707400</v>
      </c>
      <c r="M33" s="256">
        <v>-707400</v>
      </c>
      <c r="N33" s="256">
        <v>-530550</v>
      </c>
      <c r="O33" s="256">
        <v>-530550</v>
      </c>
      <c r="P33" s="256" t="s">
        <v>208</v>
      </c>
      <c r="Q33" s="256" t="s">
        <v>208</v>
      </c>
      <c r="R33" s="256" t="s">
        <v>208</v>
      </c>
      <c r="S33" s="256" t="s">
        <v>208</v>
      </c>
      <c r="T33" s="256" t="s">
        <v>208</v>
      </c>
      <c r="U33" s="256" t="s">
        <v>208</v>
      </c>
      <c r="V33" s="256" t="s">
        <v>208</v>
      </c>
      <c r="W33" s="256" t="s">
        <v>208</v>
      </c>
      <c r="X33" s="256" t="s">
        <v>208</v>
      </c>
      <c r="Y33" s="256" t="s">
        <v>208</v>
      </c>
      <c r="Z33" s="256" t="s">
        <v>208</v>
      </c>
      <c r="AA33" s="256" t="s">
        <v>208</v>
      </c>
      <c r="AB33" s="256" t="s">
        <v>208</v>
      </c>
      <c r="AG33" s="85"/>
    </row>
    <row r="34" spans="1:75" x14ac:dyDescent="0.15">
      <c r="A34" s="41"/>
      <c r="C34" s="86" t="s">
        <v>77</v>
      </c>
      <c r="D34" s="87"/>
      <c r="E34" s="88" t="str">
        <f>$E$383</f>
        <v>Virement</v>
      </c>
      <c r="G34" s="258" t="s">
        <v>78</v>
      </c>
      <c r="H34" s="255"/>
      <c r="I34" s="259">
        <f>IF(I27="","",1/(POWER(1+$E$371,(I27-$E$372)/365)))</f>
        <v>0.79726190997354718</v>
      </c>
      <c r="J34" s="259">
        <f t="shared" ref="J34:AB34" si="10">IF(J27="","",1/(POWER(1+$E$371,(J27-$E$372)/365)))</f>
        <v>0.71675365124436152</v>
      </c>
      <c r="K34" s="259">
        <f t="shared" si="10"/>
        <v>0.64437519232440132</v>
      </c>
      <c r="L34" s="259">
        <f t="shared" si="10"/>
        <v>0.57930557837025809</v>
      </c>
      <c r="M34" s="259">
        <f t="shared" si="10"/>
        <v>0.52080675533199117</v>
      </c>
      <c r="N34" s="259">
        <f t="shared" si="10"/>
        <v>0.46821519855290611</v>
      </c>
      <c r="O34" s="259">
        <f t="shared" si="10"/>
        <v>0.42093438672121447</v>
      </c>
      <c r="P34" s="259" t="str">
        <f t="shared" si="10"/>
        <v/>
      </c>
      <c r="Q34" s="259" t="str">
        <f t="shared" si="10"/>
        <v/>
      </c>
      <c r="R34" s="259" t="str">
        <f t="shared" si="10"/>
        <v/>
      </c>
      <c r="S34" s="259" t="str">
        <f t="shared" si="10"/>
        <v/>
      </c>
      <c r="T34" s="259" t="str">
        <f t="shared" si="10"/>
        <v/>
      </c>
      <c r="U34" s="259" t="str">
        <f t="shared" si="10"/>
        <v/>
      </c>
      <c r="V34" s="259" t="str">
        <f t="shared" si="10"/>
        <v/>
      </c>
      <c r="W34" s="259" t="str">
        <f t="shared" si="10"/>
        <v/>
      </c>
      <c r="X34" s="259" t="str">
        <f t="shared" si="10"/>
        <v/>
      </c>
      <c r="Y34" s="259" t="str">
        <f t="shared" si="10"/>
        <v/>
      </c>
      <c r="Z34" s="259" t="str">
        <f t="shared" si="10"/>
        <v/>
      </c>
      <c r="AA34" s="259" t="str">
        <f t="shared" si="10"/>
        <v/>
      </c>
      <c r="AB34" s="259" t="str">
        <f t="shared" si="10"/>
        <v/>
      </c>
      <c r="AG34" s="85"/>
    </row>
    <row r="35" spans="1:75" x14ac:dyDescent="0.15">
      <c r="A35" s="41"/>
      <c r="C35" s="251" t="s">
        <v>79</v>
      </c>
      <c r="D35" s="252"/>
      <c r="E35" s="253">
        <f>SUMPRODUCT(I34:AB34,I33:AB33)</f>
        <v>-1973542.4403798247</v>
      </c>
      <c r="G35" s="254" t="s">
        <v>80</v>
      </c>
      <c r="H35" s="255"/>
      <c r="I35" s="257" t="str">
        <f>IF(OR(E29=0,E29=""),"",IF(E28=$A$15,I27,""))</f>
        <v/>
      </c>
      <c r="J35" s="260"/>
      <c r="K35" s="260"/>
      <c r="L35" s="254"/>
      <c r="M35" s="254"/>
      <c r="N35" s="254"/>
      <c r="O35" s="254"/>
      <c r="P35" s="254"/>
      <c r="Q35" s="254"/>
      <c r="R35" s="254"/>
      <c r="S35" s="254"/>
      <c r="T35" s="254"/>
      <c r="U35" s="254"/>
      <c r="V35" s="254"/>
      <c r="W35" s="254"/>
      <c r="X35" s="254"/>
      <c r="Y35" s="254"/>
      <c r="Z35" s="254"/>
      <c r="AA35" s="254"/>
      <c r="AB35" s="254"/>
      <c r="AG35" s="85"/>
    </row>
    <row r="36" spans="1:75" x14ac:dyDescent="0.15">
      <c r="A36" s="41"/>
      <c r="C36" s="254" t="s">
        <v>81</v>
      </c>
      <c r="D36" s="255"/>
      <c r="E36" s="256">
        <f>SUMPRODUCT(I34:AB34,I30:AB30)</f>
        <v>-2052484.1379950175</v>
      </c>
      <c r="G36" s="254" t="s">
        <v>82</v>
      </c>
      <c r="H36" s="255"/>
      <c r="I36" s="257">
        <f>IF(COUNT(I27:AB27)=0,"",MAX(I27:AB27))</f>
        <v>43257</v>
      </c>
      <c r="J36" s="259"/>
      <c r="K36" s="259"/>
      <c r="L36" s="261"/>
      <c r="M36" s="261"/>
      <c r="N36" s="261"/>
      <c r="O36" s="261"/>
      <c r="P36" s="261"/>
      <c r="Q36" s="261"/>
      <c r="R36" s="261"/>
      <c r="S36" s="261"/>
      <c r="T36" s="261"/>
      <c r="U36" s="261"/>
      <c r="V36" s="261"/>
      <c r="W36" s="261"/>
      <c r="X36" s="261"/>
      <c r="Y36" s="261"/>
      <c r="Z36" s="261"/>
      <c r="AA36" s="261"/>
      <c r="AB36" s="261"/>
      <c r="AG36" s="85"/>
    </row>
    <row r="37" spans="1:75" x14ac:dyDescent="0.15">
      <c r="A37" s="41"/>
      <c r="C37" s="254" t="s">
        <v>83</v>
      </c>
      <c r="D37" s="255"/>
      <c r="E37" s="256">
        <f>E29+E33</f>
        <v>3537000</v>
      </c>
      <c r="G37" s="254"/>
      <c r="H37" s="254"/>
      <c r="I37" s="262"/>
      <c r="J37" s="254"/>
      <c r="K37" s="254"/>
      <c r="L37" s="254"/>
      <c r="M37" s="254"/>
      <c r="N37" s="254"/>
      <c r="O37" s="254"/>
      <c r="P37" s="254"/>
      <c r="Q37" s="254"/>
      <c r="R37" s="254"/>
      <c r="S37" s="254"/>
      <c r="T37" s="254"/>
      <c r="U37" s="254"/>
      <c r="V37" s="254"/>
      <c r="W37" s="254"/>
      <c r="X37" s="254"/>
      <c r="Y37" s="254"/>
      <c r="Z37" s="254"/>
      <c r="AA37" s="254"/>
      <c r="AB37" s="254"/>
      <c r="AG37" s="85"/>
    </row>
    <row r="38" spans="1:75" x14ac:dyDescent="0.15">
      <c r="A38" s="41"/>
      <c r="C38" s="254"/>
      <c r="D38" s="254"/>
      <c r="E38" s="254"/>
      <c r="G38" s="254"/>
      <c r="H38" s="255"/>
      <c r="I38" s="254"/>
      <c r="J38" s="254"/>
      <c r="K38" s="254"/>
      <c r="L38" s="254"/>
      <c r="M38" s="254"/>
      <c r="N38" s="254"/>
      <c r="O38" s="254"/>
      <c r="P38" s="254"/>
      <c r="Q38" s="254"/>
      <c r="R38" s="254"/>
      <c r="S38" s="254"/>
      <c r="T38" s="254"/>
      <c r="U38" s="254"/>
      <c r="V38" s="254"/>
      <c r="W38" s="254"/>
      <c r="X38" s="254"/>
      <c r="Y38" s="254"/>
      <c r="Z38" s="254"/>
      <c r="AA38" s="254"/>
      <c r="AB38" s="254"/>
      <c r="AG38" s="85"/>
    </row>
    <row r="39" spans="1:75" ht="12" thickBot="1" x14ac:dyDescent="0.2">
      <c r="C39" s="254"/>
      <c r="D39" s="255"/>
      <c r="E39" s="254"/>
      <c r="G39" s="254"/>
      <c r="H39" s="255"/>
      <c r="I39" s="254"/>
      <c r="J39" s="254"/>
      <c r="K39" s="254"/>
      <c r="L39" s="254"/>
      <c r="M39" s="254"/>
      <c r="N39" s="254"/>
      <c r="O39" s="254"/>
      <c r="P39" s="254"/>
      <c r="Q39" s="254"/>
      <c r="R39" s="254"/>
      <c r="S39" s="254"/>
      <c r="T39" s="254"/>
      <c r="U39" s="254"/>
      <c r="V39" s="254"/>
      <c r="W39" s="254"/>
      <c r="X39" s="254"/>
      <c r="Y39" s="254"/>
      <c r="Z39" s="254"/>
      <c r="AA39" s="254"/>
      <c r="AB39" s="254"/>
      <c r="AG39" s="85"/>
    </row>
    <row r="40" spans="1:75" x14ac:dyDescent="0.15">
      <c r="A40" s="50"/>
      <c r="C40" s="40" t="s">
        <v>53</v>
      </c>
      <c r="D40" s="51" t="s">
        <v>50</v>
      </c>
      <c r="E40" s="52" t="s">
        <v>90</v>
      </c>
      <c r="G40" s="53" t="s">
        <v>6</v>
      </c>
      <c r="H40" s="54" t="s">
        <v>50</v>
      </c>
      <c r="I40" s="55">
        <v>41426</v>
      </c>
      <c r="J40" s="55">
        <v>41791</v>
      </c>
      <c r="K40" s="55">
        <v>42157</v>
      </c>
      <c r="L40" s="55"/>
      <c r="M40" s="55"/>
      <c r="N40" s="55"/>
      <c r="O40" s="55"/>
      <c r="P40" s="55"/>
      <c r="Q40" s="55"/>
      <c r="R40" s="55"/>
      <c r="S40" s="55"/>
      <c r="T40" s="55"/>
      <c r="U40" s="55"/>
      <c r="V40" s="55"/>
      <c r="W40" s="55"/>
      <c r="X40" s="55"/>
      <c r="Y40" s="55"/>
      <c r="Z40" s="55"/>
      <c r="AA40" s="55"/>
      <c r="AB40" s="55"/>
      <c r="AD40" s="56"/>
      <c r="BN40" s="40"/>
      <c r="BO40" s="40"/>
      <c r="BP40" s="40"/>
      <c r="BQ40" s="40"/>
    </row>
    <row r="41" spans="1:75" x14ac:dyDescent="0.15">
      <c r="A41" s="60"/>
      <c r="C41" s="61" t="s">
        <v>59</v>
      </c>
      <c r="D41" s="62" t="s">
        <v>50</v>
      </c>
      <c r="E41" s="63" t="s">
        <v>58</v>
      </c>
      <c r="G41" s="61" t="s">
        <v>60</v>
      </c>
      <c r="H41" s="64" t="s">
        <v>50</v>
      </c>
      <c r="I41" s="65">
        <v>0.33333333333333337</v>
      </c>
      <c r="J41" s="65">
        <v>0.33333333333333337</v>
      </c>
      <c r="K41" s="65">
        <v>0.33333333333333337</v>
      </c>
      <c r="L41" s="65"/>
      <c r="M41" s="65"/>
      <c r="N41" s="65"/>
      <c r="O41" s="65"/>
      <c r="P41" s="65"/>
      <c r="Q41" s="65"/>
      <c r="R41" s="65"/>
      <c r="S41" s="65"/>
      <c r="T41" s="65"/>
      <c r="U41" s="65"/>
      <c r="V41" s="65"/>
      <c r="W41" s="65"/>
      <c r="X41" s="65"/>
      <c r="Y41" s="65"/>
      <c r="Z41" s="65"/>
      <c r="AA41" s="65"/>
      <c r="AB41" s="65"/>
      <c r="AD41" s="56"/>
      <c r="AE41" s="57" t="str">
        <f>AE28</f>
        <v>Montant Comptabilisé hors aléas (€)</v>
      </c>
      <c r="AF41" s="66">
        <f>SUMIF($I40:$AB40,CONCATENATE("&lt;",AG$14),$I46:$AB46)</f>
        <v>0</v>
      </c>
      <c r="AG41" s="66">
        <f>SUMIF($I40:$AB40,CONCATENATE("&lt;",AH$14),$I46:$AB46)-SUM($AF41:AF41)</f>
        <v>0</v>
      </c>
      <c r="AH41" s="66">
        <f>SUMIF($I40:$AB40,CONCATENATE("&lt;",AI$14),$I46:$AB46)-SUM($AF41:AG41)</f>
        <v>0</v>
      </c>
      <c r="AI41" s="66">
        <f>SUMIF($I40:$AB40,CONCATENATE("&lt;",AJ$14),$I46:$AB46)-SUM($AF41:AH41)</f>
        <v>0</v>
      </c>
      <c r="AJ41" s="66">
        <f>SUMIF($I40:$AB40,CONCATENATE("&lt;",AK$14),$I46:$AB46)-SUM($AF41:AI41)</f>
        <v>0</v>
      </c>
      <c r="AK41" s="66">
        <f>SUMIF($I40:$AB40,CONCATENATE("&lt;",AL$14),$I46:$AB46)-SUM($AF41:AJ41)</f>
        <v>-384600.00000000006</v>
      </c>
      <c r="AL41" s="66">
        <f>SUMIF($I40:$AB40,CONCATENATE("&lt;",AM$14),$I46:$AB46)-SUM($AF41:AK41)</f>
        <v>-384600.00000000006</v>
      </c>
      <c r="AM41" s="66">
        <f>SUMIF($I40:$AB40,CONCATENATE("&lt;",AN$14),$I46:$AB46)-SUM($AF41:AL41)</f>
        <v>-384600.00000000012</v>
      </c>
      <c r="AN41" s="66">
        <f>SUMIF($I40:$AB40,CONCATENATE("&lt;",AO$14),$I46:$AB46)-SUM($AF41:AM41)</f>
        <v>0</v>
      </c>
      <c r="AO41" s="66">
        <f>SUMIF($I40:$AB40,CONCATENATE("&lt;",AP$14),$I46:$AB46)-SUM($AF41:AN41)</f>
        <v>0</v>
      </c>
      <c r="AP41" s="66">
        <f>SUMIF($I40:$AB40,CONCATENATE("&lt;",AQ$14),$I46:$AB46)-SUM($AF41:AO41)</f>
        <v>0</v>
      </c>
      <c r="AQ41" s="66">
        <f>SUMIF($I40:$AB40,CONCATENATE("&lt;",AR$14),$I46:$AB46)-SUM($AF41:AP41)</f>
        <v>0</v>
      </c>
      <c r="AR41" s="66">
        <f>SUMIF($I40:$AB40,CONCATENATE("&lt;",AS$14),$I46:$AB46)-SUM($AF41:AQ41)</f>
        <v>0</v>
      </c>
      <c r="AS41" s="66">
        <f>SUMIF($I40:$AB40,CONCATENATE("&lt;",AT$14),$I46:$AB46)-SUM($AF41:AR41)</f>
        <v>0</v>
      </c>
      <c r="AT41" s="66">
        <f>SUMIF($I40:$AB40,CONCATENATE("&lt;",AU$14),$I46:$AB46)-SUM($AF41:AS41)</f>
        <v>0</v>
      </c>
      <c r="AU41" s="66">
        <f>SUMIF($I40:$AB40,CONCATENATE("&lt;",AV$14),$I46:$AB46)-SUM($AF41:AT41)</f>
        <v>0</v>
      </c>
      <c r="AV41" s="66">
        <f>SUMIF($I40:$AB40,CONCATENATE("&lt;",AW$14),$I46:$AB46)-SUM($AF41:AU41)</f>
        <v>0</v>
      </c>
      <c r="AW41" s="66">
        <f>SUMIF($I40:$AB40,CONCATENATE("&lt;",AX$14),$I46:$AB46)-SUM($AF41:AV41)</f>
        <v>0</v>
      </c>
      <c r="AX41" s="66">
        <f>SUMIF($I40:$AB40,CONCATENATE("&lt;",AY$14),$I46:$AB46)-SUM($AF41:AW41)</f>
        <v>0</v>
      </c>
      <c r="AY41" s="66">
        <f>SUMIF($I40:$AB40,CONCATENATE("&lt;",AZ$14),$I46:$AB46)-SUM($AF41:AX41)</f>
        <v>0</v>
      </c>
      <c r="AZ41" s="66">
        <f>SUMIF($I40:$AB40,CONCATENATE("&lt;",BA$14),$I46:$AB46)-SUM($AF41:AY41)</f>
        <v>0</v>
      </c>
      <c r="BA41" s="66">
        <f>SUMIF($I40:$AB40,CONCATENATE("&lt;",BB$14),$I46:$AB46)-SUM($AF41:AZ41)</f>
        <v>0</v>
      </c>
      <c r="BB41" s="66">
        <f>SUMIF($I40:$AB40,CONCATENATE("&lt;",BC$14),$I46:$AB46)-SUM($AF41:BA41)</f>
        <v>0</v>
      </c>
      <c r="BC41" s="66">
        <f>SUMIF($I40:$AB40,CONCATENATE("&lt;",BD$14),$I46:$AB46)-SUM($AF41:BB41)</f>
        <v>0</v>
      </c>
      <c r="BD41" s="66">
        <f>SUMIF($I40:$AB40,CONCATENATE("&lt;",BE$14),$I46:$AB46)-SUM($AF41:BC41)</f>
        <v>0</v>
      </c>
      <c r="BE41" s="66">
        <f>SUMIF($I40:$AB40,CONCATENATE("&lt;",BF$14),$I46:$AB46)-SUM($AF41:BD41)</f>
        <v>0</v>
      </c>
      <c r="BF41" s="66">
        <f>SUMIF($I40:$AB40,CONCATENATE("&lt;",BG$14),$I46:$AB46)-SUM($AF41:BE41)</f>
        <v>0</v>
      </c>
      <c r="BG41" s="66">
        <f>SUMIF($I40:$AB40,CONCATENATE("&lt;",BH$14),$I46:$AB46)-SUM($AF41:BF41)</f>
        <v>0</v>
      </c>
      <c r="BH41" s="66">
        <f>SUMIF($I40:$AB40,CONCATENATE("&lt;",BI$14),$I46:$AB46)-SUM($AF41:BG41)</f>
        <v>0</v>
      </c>
      <c r="BI41" s="66">
        <f>SUMIF($I40:$AB40,CONCATENATE("&lt;",BJ$14),$I46:$AB46)-SUM($AF41:BH41)</f>
        <v>0</v>
      </c>
      <c r="BJ41" s="66">
        <f>SUMIF($I40:$AB40,CONCATENATE("&lt;",BK$14),$I46:$AB46)-SUM($AF41:BI41)</f>
        <v>0</v>
      </c>
      <c r="BK41" s="66">
        <f>SUMIF($I40:$AB40,CONCATENATE("&lt;",BL$14),$I46:$AB46)-SUM($AF41:BJ41)</f>
        <v>0</v>
      </c>
      <c r="BL41" s="66">
        <f>SUMIF($I40:$AB40,CONCATENATE("&gt;=",BL$14),$I46:$AB46)</f>
        <v>0</v>
      </c>
      <c r="BN41" s="67">
        <v>1</v>
      </c>
      <c r="BO41" s="67"/>
      <c r="BP41" s="67"/>
      <c r="BQ41" s="67"/>
      <c r="BS41" s="59">
        <f>IF(E41=BS$14,1,0)</f>
        <v>1</v>
      </c>
      <c r="BT41" s="59">
        <f>IF(E41=BT$14,1,0)</f>
        <v>0</v>
      </c>
      <c r="BU41" s="59">
        <f>IF(E41=BU$14,1,0)</f>
        <v>0</v>
      </c>
      <c r="BV41" s="59">
        <f>IF(E41=BV$14,1,0)</f>
        <v>0</v>
      </c>
      <c r="BW41" s="59">
        <v>1</v>
      </c>
    </row>
    <row r="42" spans="1:75" x14ac:dyDescent="0.15">
      <c r="A42" s="60"/>
      <c r="C42" s="61" t="s">
        <v>63</v>
      </c>
      <c r="D42" s="62" t="s">
        <v>50</v>
      </c>
      <c r="E42" s="68">
        <f>20000*52+6*15500+52*400</f>
        <v>1153800</v>
      </c>
      <c r="G42" s="61" t="s">
        <v>63</v>
      </c>
      <c r="H42" s="69"/>
      <c r="I42" s="70">
        <f t="shared" ref="I42:AB42" si="11">IF(I40="","",I41*-$E42)</f>
        <v>-384600.00000000006</v>
      </c>
      <c r="J42" s="70">
        <f t="shared" si="11"/>
        <v>-384600.00000000006</v>
      </c>
      <c r="K42" s="70">
        <f t="shared" si="11"/>
        <v>-384600.00000000006</v>
      </c>
      <c r="L42" s="70" t="str">
        <f t="shared" si="11"/>
        <v/>
      </c>
      <c r="M42" s="70" t="str">
        <f t="shared" si="11"/>
        <v/>
      </c>
      <c r="N42" s="70" t="str">
        <f t="shared" si="11"/>
        <v/>
      </c>
      <c r="O42" s="70" t="str">
        <f t="shared" si="11"/>
        <v/>
      </c>
      <c r="P42" s="70" t="str">
        <f t="shared" si="11"/>
        <v/>
      </c>
      <c r="Q42" s="70" t="str">
        <f t="shared" si="11"/>
        <v/>
      </c>
      <c r="R42" s="70" t="str">
        <f t="shared" si="11"/>
        <v/>
      </c>
      <c r="S42" s="70" t="str">
        <f t="shared" si="11"/>
        <v/>
      </c>
      <c r="T42" s="70" t="str">
        <f t="shared" si="11"/>
        <v/>
      </c>
      <c r="U42" s="70" t="str">
        <f t="shared" si="11"/>
        <v/>
      </c>
      <c r="V42" s="70" t="str">
        <f t="shared" si="11"/>
        <v/>
      </c>
      <c r="W42" s="70" t="str">
        <f t="shared" si="11"/>
        <v/>
      </c>
      <c r="X42" s="70" t="str">
        <f t="shared" si="11"/>
        <v/>
      </c>
      <c r="Y42" s="70" t="str">
        <f t="shared" si="11"/>
        <v/>
      </c>
      <c r="Z42" s="70" t="str">
        <f t="shared" si="11"/>
        <v/>
      </c>
      <c r="AA42" s="70" t="str">
        <f t="shared" si="11"/>
        <v/>
      </c>
      <c r="AB42" s="70" t="str">
        <f t="shared" si="11"/>
        <v/>
      </c>
      <c r="AD42" s="56"/>
      <c r="AE42" s="57" t="str">
        <f>AE29</f>
        <v>Montant Comptabilisé yc aléas (€)</v>
      </c>
      <c r="AF42" s="66">
        <f>SUMIF($I40:$AB40,CONCATENATE("&lt;",AG$14),$I43:$AB43)</f>
        <v>0</v>
      </c>
      <c r="AG42" s="66">
        <f>SUMIF($I40:$AB40,CONCATENATE("&lt;",AH$14),$I43:$AB43)-SUM($AF42:AF42)</f>
        <v>0</v>
      </c>
      <c r="AH42" s="66">
        <f>SUMIF($I40:$AB40,CONCATENATE("&lt;",AI$14),$I43:$AB43)-SUM($AF42:AG42)</f>
        <v>0</v>
      </c>
      <c r="AI42" s="66">
        <f>SUMIF($I40:$AB40,CONCATENATE("&lt;",AJ$14),$I43:$AB43)-SUM($AF42:AH42)</f>
        <v>0</v>
      </c>
      <c r="AJ42" s="66">
        <f>SUMIF($I40:$AB40,CONCATENATE("&lt;",AK$14),$I43:$AB43)-SUM($AF42:AI42)</f>
        <v>0</v>
      </c>
      <c r="AK42" s="66">
        <f>SUMIF($I40:$AB40,CONCATENATE("&lt;",AL$14),$I43:$AB43)-SUM($AF42:AJ42)</f>
        <v>-399984.00000000006</v>
      </c>
      <c r="AL42" s="66">
        <f>SUMIF($I40:$AB40,CONCATENATE("&lt;",AM$14),$I43:$AB43)-SUM($AF42:AK42)</f>
        <v>-399984.00000000006</v>
      </c>
      <c r="AM42" s="66">
        <f>SUMIF($I40:$AB40,CONCATENATE("&lt;",AN$14),$I43:$AB43)-SUM($AF42:AL42)</f>
        <v>-399984.00000000012</v>
      </c>
      <c r="AN42" s="66">
        <f>SUMIF($I40:$AB40,CONCATENATE("&lt;",AO$14),$I43:$AB43)-SUM($AF42:AM42)</f>
        <v>0</v>
      </c>
      <c r="AO42" s="66">
        <f>SUMIF($I40:$AB40,CONCATENATE("&lt;",AP$14),$I43:$AB43)-SUM($AF42:AN42)</f>
        <v>0</v>
      </c>
      <c r="AP42" s="66">
        <f>SUMIF($I40:$AB40,CONCATENATE("&lt;",AQ$14),$I43:$AB43)-SUM($AF42:AO42)</f>
        <v>0</v>
      </c>
      <c r="AQ42" s="66">
        <f>SUMIF($I40:$AB40,CONCATENATE("&lt;",AR$14),$I43:$AB43)-SUM($AF42:AP42)</f>
        <v>0</v>
      </c>
      <c r="AR42" s="66">
        <f>SUMIF($I40:$AB40,CONCATENATE("&lt;",AS$14),$I43:$AB43)-SUM($AF42:AQ42)</f>
        <v>0</v>
      </c>
      <c r="AS42" s="66">
        <f>SUMIF($I40:$AB40,CONCATENATE("&lt;",AT$14),$I43:$AB43)-SUM($AF42:AR42)</f>
        <v>0</v>
      </c>
      <c r="AT42" s="66">
        <f>SUMIF($I40:$AB40,CONCATENATE("&lt;",AU$14),$I43:$AB43)-SUM($AF42:AS42)</f>
        <v>0</v>
      </c>
      <c r="AU42" s="66">
        <f>SUMIF($I40:$AB40,CONCATENATE("&lt;",AV$14),$I43:$AB43)-SUM($AF42:AT42)</f>
        <v>0</v>
      </c>
      <c r="AV42" s="66">
        <f>SUMIF($I40:$AB40,CONCATENATE("&lt;",AW$14),$I43:$AB43)-SUM($AF42:AU42)</f>
        <v>0</v>
      </c>
      <c r="AW42" s="66">
        <f>SUMIF($I40:$AB40,CONCATENATE("&lt;",AX$14),$I43:$AB43)-SUM($AF42:AV42)</f>
        <v>0</v>
      </c>
      <c r="AX42" s="66">
        <f>SUMIF($I40:$AB40,CONCATENATE("&lt;",AY$14),$I43:$AB43)-SUM($AF42:AW42)</f>
        <v>0</v>
      </c>
      <c r="AY42" s="66">
        <f>SUMIF($I40:$AB40,CONCATENATE("&lt;",AZ$14),$I43:$AB43)-SUM($AF42:AX42)</f>
        <v>0</v>
      </c>
      <c r="AZ42" s="66">
        <f>SUMIF($I40:$AB40,CONCATENATE("&lt;",BA$14),$I43:$AB43)-SUM($AF42:AY42)</f>
        <v>0</v>
      </c>
      <c r="BA42" s="66">
        <f>SUMIF($I40:$AB40,CONCATENATE("&lt;",BB$14),$I43:$AB43)-SUM($AF42:AZ42)</f>
        <v>0</v>
      </c>
      <c r="BB42" s="66">
        <f>SUMIF($I40:$AB40,CONCATENATE("&lt;",BC$14),$I43:$AB43)-SUM($AF42:BA42)</f>
        <v>0</v>
      </c>
      <c r="BC42" s="66">
        <f>SUMIF($I40:$AB40,CONCATENATE("&lt;",BD$14),$I43:$AB43)-SUM($AF42:BB42)</f>
        <v>0</v>
      </c>
      <c r="BD42" s="66">
        <f>SUMIF($I40:$AB40,CONCATENATE("&lt;",BE$14),$I43:$AB43)-SUM($AF42:BC42)</f>
        <v>0</v>
      </c>
      <c r="BE42" s="66">
        <f>SUMIF($I40:$AB40,CONCATENATE("&lt;",BF$14),$I43:$AB43)-SUM($AF42:BD42)</f>
        <v>0</v>
      </c>
      <c r="BF42" s="66">
        <f>SUMIF($I40:$AB40,CONCATENATE("&lt;",BG$14),$I43:$AB43)-SUM($AF42:BE42)</f>
        <v>0</v>
      </c>
      <c r="BG42" s="66">
        <f>SUMIF($I40:$AB40,CONCATENATE("&lt;",BH$14),$I43:$AB43)-SUM($AF42:BF42)</f>
        <v>0</v>
      </c>
      <c r="BH42" s="66">
        <f>SUMIF($I40:$AB40,CONCATENATE("&lt;",BI$14),$I43:$AB43)-SUM($AF42:BG42)</f>
        <v>0</v>
      </c>
      <c r="BI42" s="66">
        <f>SUMIF($I40:$AB40,CONCATENATE("&lt;",BJ$14),$I43:$AB43)-SUM($AF42:BH42)</f>
        <v>0</v>
      </c>
      <c r="BJ42" s="66">
        <f>SUMIF($I40:$AB40,CONCATENATE("&lt;",BK$14),$I43:$AB43)-SUM($AF42:BI42)</f>
        <v>0</v>
      </c>
      <c r="BK42" s="66">
        <f>SUMIF($I40:$AB40,CONCATENATE("&lt;",BL$14),$I43:$AB43)-SUM($AF42:BJ42)</f>
        <v>0</v>
      </c>
      <c r="BL42" s="66">
        <f>SUMIF($I40:$AB40,CONCATENATE("&gt;=",BL$14),$I43:$AB43)</f>
        <v>0</v>
      </c>
      <c r="BN42" s="67"/>
      <c r="BO42" s="67">
        <v>1</v>
      </c>
      <c r="BP42" s="67"/>
      <c r="BQ42" s="67"/>
      <c r="BS42" s="59">
        <f>IF(BS41=1,1,0)</f>
        <v>1</v>
      </c>
      <c r="BT42" s="59">
        <f>IF(BT41=1,1,0)</f>
        <v>0</v>
      </c>
      <c r="BU42" s="59">
        <f>IF(BU41=1,1,0)</f>
        <v>0</v>
      </c>
      <c r="BV42" s="59">
        <f>IF(BV41=1,1,0)</f>
        <v>0</v>
      </c>
      <c r="BW42" s="59">
        <v>1</v>
      </c>
    </row>
    <row r="43" spans="1:75" x14ac:dyDescent="0.15">
      <c r="A43" s="60"/>
      <c r="C43" s="61" t="s">
        <v>66</v>
      </c>
      <c r="D43" s="69" t="s">
        <v>67</v>
      </c>
      <c r="E43" s="71">
        <v>0.04</v>
      </c>
      <c r="G43" s="251" t="s">
        <v>68</v>
      </c>
      <c r="H43" s="252"/>
      <c r="I43" s="253">
        <f>IF(I40="","",I46*(1+$E43))</f>
        <v>-399984.00000000006</v>
      </c>
      <c r="J43" s="253">
        <f>IF(J40="","",J46*(1+$E43))</f>
        <v>-399984.00000000006</v>
      </c>
      <c r="K43" s="253">
        <f>IF(K40="","",K46*(1+$E43))</f>
        <v>-399984.00000000006</v>
      </c>
      <c r="L43" s="253" t="str">
        <f t="shared" ref="L43:AB43" si="12">IF(L40="","",L46*(1+$E43))</f>
        <v/>
      </c>
      <c r="M43" s="253" t="str">
        <f t="shared" si="12"/>
        <v/>
      </c>
      <c r="N43" s="253" t="str">
        <f t="shared" si="12"/>
        <v/>
      </c>
      <c r="O43" s="253" t="str">
        <f t="shared" si="12"/>
        <v/>
      </c>
      <c r="P43" s="253" t="str">
        <f t="shared" si="12"/>
        <v/>
      </c>
      <c r="Q43" s="253" t="str">
        <f t="shared" si="12"/>
        <v/>
      </c>
      <c r="R43" s="253" t="str">
        <f t="shared" si="12"/>
        <v/>
      </c>
      <c r="S43" s="253" t="str">
        <f t="shared" si="12"/>
        <v/>
      </c>
      <c r="T43" s="253" t="str">
        <f t="shared" si="12"/>
        <v/>
      </c>
      <c r="U43" s="253" t="str">
        <f t="shared" si="12"/>
        <v/>
      </c>
      <c r="V43" s="253" t="str">
        <f t="shared" si="12"/>
        <v/>
      </c>
      <c r="W43" s="253" t="str">
        <f t="shared" si="12"/>
        <v/>
      </c>
      <c r="X43" s="253" t="str">
        <f t="shared" si="12"/>
        <v/>
      </c>
      <c r="Y43" s="253" t="str">
        <f t="shared" si="12"/>
        <v/>
      </c>
      <c r="Z43" s="253" t="str">
        <f t="shared" si="12"/>
        <v/>
      </c>
      <c r="AA43" s="253" t="str">
        <f t="shared" si="12"/>
        <v/>
      </c>
      <c r="AB43" s="253" t="str">
        <f t="shared" si="12"/>
        <v/>
      </c>
      <c r="AD43" s="56"/>
      <c r="AE43" s="75"/>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row>
    <row r="44" spans="1:75" x14ac:dyDescent="0.15">
      <c r="A44" s="60"/>
      <c r="B44" s="310" t="s">
        <v>69</v>
      </c>
      <c r="C44" s="61" t="s">
        <v>70</v>
      </c>
      <c r="D44" s="77" t="s">
        <v>71</v>
      </c>
      <c r="E44" s="71"/>
      <c r="G44" s="254" t="s">
        <v>72</v>
      </c>
      <c r="H44" s="255"/>
      <c r="I44" s="256">
        <f>IF(I40="","",IF(COUNT(I40:AB40)&gt;1,$G$382,$G$383))</f>
        <v>0</v>
      </c>
      <c r="J44" s="256">
        <f t="shared" ref="J44:AB44" si="13">IF(J40="","",$G$383)</f>
        <v>45</v>
      </c>
      <c r="K44" s="256">
        <f t="shared" si="13"/>
        <v>45</v>
      </c>
      <c r="L44" s="256" t="str">
        <f t="shared" si="13"/>
        <v/>
      </c>
      <c r="M44" s="256" t="str">
        <f t="shared" si="13"/>
        <v/>
      </c>
      <c r="N44" s="256" t="str">
        <f t="shared" si="13"/>
        <v/>
      </c>
      <c r="O44" s="256" t="str">
        <f t="shared" si="13"/>
        <v/>
      </c>
      <c r="P44" s="256" t="str">
        <f t="shared" si="13"/>
        <v/>
      </c>
      <c r="Q44" s="256" t="str">
        <f t="shared" si="13"/>
        <v/>
      </c>
      <c r="R44" s="256" t="str">
        <f t="shared" si="13"/>
        <v/>
      </c>
      <c r="S44" s="256" t="str">
        <f t="shared" si="13"/>
        <v/>
      </c>
      <c r="T44" s="256" t="str">
        <f t="shared" si="13"/>
        <v/>
      </c>
      <c r="U44" s="256" t="str">
        <f t="shared" si="13"/>
        <v/>
      </c>
      <c r="V44" s="256" t="str">
        <f t="shared" si="13"/>
        <v/>
      </c>
      <c r="W44" s="256" t="str">
        <f t="shared" si="13"/>
        <v/>
      </c>
      <c r="X44" s="256" t="str">
        <f t="shared" si="13"/>
        <v/>
      </c>
      <c r="Y44" s="256" t="str">
        <f t="shared" si="13"/>
        <v/>
      </c>
      <c r="Z44" s="256" t="str">
        <f t="shared" si="13"/>
        <v/>
      </c>
      <c r="AA44" s="256" t="str">
        <f t="shared" si="13"/>
        <v/>
      </c>
      <c r="AB44" s="256" t="str">
        <f t="shared" si="13"/>
        <v/>
      </c>
      <c r="AD44" s="56"/>
      <c r="AE44" s="80"/>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row>
    <row r="45" spans="1:75" x14ac:dyDescent="0.15">
      <c r="A45" s="41"/>
      <c r="B45" s="310"/>
      <c r="C45" s="61" t="s">
        <v>73</v>
      </c>
      <c r="D45" s="77" t="s">
        <v>71</v>
      </c>
      <c r="E45" s="82"/>
      <c r="G45" s="254" t="s">
        <v>74</v>
      </c>
      <c r="H45" s="255"/>
      <c r="I45" s="257">
        <f>IF(I40="","",IF(COUNT(I40:AB40)&gt;1,I40+I44+$I$382+$J$382,I40+I44+$I$383+$J$383))</f>
        <v>41426</v>
      </c>
      <c r="J45" s="257">
        <f t="shared" ref="J45:AB45" si="14">IF(J40="","",J40+J44+$I$383+$J$383)</f>
        <v>41836</v>
      </c>
      <c r="K45" s="257">
        <f t="shared" si="14"/>
        <v>42202</v>
      </c>
      <c r="L45" s="257" t="str">
        <f t="shared" si="14"/>
        <v/>
      </c>
      <c r="M45" s="257" t="str">
        <f t="shared" si="14"/>
        <v/>
      </c>
      <c r="N45" s="257" t="str">
        <f t="shared" si="14"/>
        <v/>
      </c>
      <c r="O45" s="257" t="str">
        <f t="shared" si="14"/>
        <v/>
      </c>
      <c r="P45" s="257" t="str">
        <f t="shared" si="14"/>
        <v/>
      </c>
      <c r="Q45" s="257" t="str">
        <f t="shared" si="14"/>
        <v/>
      </c>
      <c r="R45" s="257" t="str">
        <f t="shared" si="14"/>
        <v/>
      </c>
      <c r="S45" s="257" t="str">
        <f t="shared" si="14"/>
        <v/>
      </c>
      <c r="T45" s="257" t="str">
        <f t="shared" si="14"/>
        <v/>
      </c>
      <c r="U45" s="257" t="str">
        <f t="shared" si="14"/>
        <v/>
      </c>
      <c r="V45" s="257" t="str">
        <f t="shared" si="14"/>
        <v/>
      </c>
      <c r="W45" s="257" t="str">
        <f t="shared" si="14"/>
        <v/>
      </c>
      <c r="X45" s="257" t="str">
        <f t="shared" si="14"/>
        <v/>
      </c>
      <c r="Y45" s="257" t="str">
        <f t="shared" si="14"/>
        <v/>
      </c>
      <c r="Z45" s="257" t="str">
        <f t="shared" si="14"/>
        <v/>
      </c>
      <c r="AA45" s="257" t="str">
        <f t="shared" si="14"/>
        <v/>
      </c>
      <c r="AB45" s="257" t="str">
        <f t="shared" si="14"/>
        <v/>
      </c>
    </row>
    <row r="46" spans="1:75" x14ac:dyDescent="0.15">
      <c r="A46" s="41"/>
      <c r="C46" s="61" t="s">
        <v>75</v>
      </c>
      <c r="D46" s="83"/>
      <c r="E46" s="84">
        <f>(E44*E42)+E45</f>
        <v>0</v>
      </c>
      <c r="G46" s="254" t="s">
        <v>76</v>
      </c>
      <c r="H46" s="255"/>
      <c r="I46" s="256">
        <v>-384600.00000000006</v>
      </c>
      <c r="J46" s="256">
        <v>-384600.00000000006</v>
      </c>
      <c r="K46" s="256">
        <v>-384600.00000000006</v>
      </c>
      <c r="L46" s="256" t="s">
        <v>208</v>
      </c>
      <c r="M46" s="256" t="s">
        <v>208</v>
      </c>
      <c r="N46" s="256" t="s">
        <v>208</v>
      </c>
      <c r="O46" s="256" t="s">
        <v>208</v>
      </c>
      <c r="P46" s="256" t="s">
        <v>208</v>
      </c>
      <c r="Q46" s="256" t="s">
        <v>208</v>
      </c>
      <c r="R46" s="256" t="s">
        <v>208</v>
      </c>
      <c r="S46" s="256" t="s">
        <v>208</v>
      </c>
      <c r="T46" s="256" t="s">
        <v>208</v>
      </c>
      <c r="U46" s="256" t="s">
        <v>208</v>
      </c>
      <c r="V46" s="256" t="s">
        <v>208</v>
      </c>
      <c r="W46" s="256" t="s">
        <v>208</v>
      </c>
      <c r="X46" s="256" t="s">
        <v>208</v>
      </c>
      <c r="Y46" s="256" t="s">
        <v>208</v>
      </c>
      <c r="Z46" s="256" t="s">
        <v>208</v>
      </c>
      <c r="AA46" s="256" t="s">
        <v>208</v>
      </c>
      <c r="AB46" s="256" t="s">
        <v>208</v>
      </c>
      <c r="AG46" s="85"/>
    </row>
    <row r="47" spans="1:75" x14ac:dyDescent="0.15">
      <c r="A47" s="41"/>
      <c r="C47" s="86" t="s">
        <v>77</v>
      </c>
      <c r="D47" s="87"/>
      <c r="E47" s="88" t="str">
        <f>$E$383</f>
        <v>Virement</v>
      </c>
      <c r="G47" s="258" t="s">
        <v>78</v>
      </c>
      <c r="H47" s="255"/>
      <c r="I47" s="259">
        <f>IF(I40="","",1/(POWER(1+$E$371,(I40-$E$372)/365)))</f>
        <v>0.71696214925678692</v>
      </c>
      <c r="J47" s="259">
        <f t="shared" ref="J47:AB47" si="15">IF(J40="","",1/(POWER(1+$E$371,(J40-$E$372)/365)))</f>
        <v>0.64475013422372929</v>
      </c>
      <c r="K47" s="259">
        <f t="shared" si="15"/>
        <v>0.57964265828337813</v>
      </c>
      <c r="L47" s="259" t="str">
        <f t="shared" si="15"/>
        <v/>
      </c>
      <c r="M47" s="259" t="str">
        <f t="shared" si="15"/>
        <v/>
      </c>
      <c r="N47" s="259" t="str">
        <f t="shared" si="15"/>
        <v/>
      </c>
      <c r="O47" s="259" t="str">
        <f t="shared" si="15"/>
        <v/>
      </c>
      <c r="P47" s="259" t="str">
        <f t="shared" si="15"/>
        <v/>
      </c>
      <c r="Q47" s="259" t="str">
        <f t="shared" si="15"/>
        <v/>
      </c>
      <c r="R47" s="259" t="str">
        <f t="shared" si="15"/>
        <v/>
      </c>
      <c r="S47" s="259" t="str">
        <f t="shared" si="15"/>
        <v/>
      </c>
      <c r="T47" s="259" t="str">
        <f t="shared" si="15"/>
        <v/>
      </c>
      <c r="U47" s="259" t="str">
        <f t="shared" si="15"/>
        <v/>
      </c>
      <c r="V47" s="259" t="str">
        <f t="shared" si="15"/>
        <v/>
      </c>
      <c r="W47" s="259" t="str">
        <f t="shared" si="15"/>
        <v/>
      </c>
      <c r="X47" s="259" t="str">
        <f t="shared" si="15"/>
        <v/>
      </c>
      <c r="Y47" s="259" t="str">
        <f t="shared" si="15"/>
        <v/>
      </c>
      <c r="Z47" s="259" t="str">
        <f t="shared" si="15"/>
        <v/>
      </c>
      <c r="AA47" s="259" t="str">
        <f t="shared" si="15"/>
        <v/>
      </c>
      <c r="AB47" s="259" t="str">
        <f t="shared" si="15"/>
        <v/>
      </c>
      <c r="AG47" s="85"/>
    </row>
    <row r="48" spans="1:75" x14ac:dyDescent="0.15">
      <c r="A48" s="41"/>
      <c r="C48" s="251" t="s">
        <v>79</v>
      </c>
      <c r="D48" s="252"/>
      <c r="E48" s="253">
        <f>SUMPRODUCT(I47:AB47,I46:AB46)</f>
        <v>-746645.11060239386</v>
      </c>
      <c r="G48" s="254" t="s">
        <v>80</v>
      </c>
      <c r="H48" s="255"/>
      <c r="I48" s="257">
        <f>IF(OR(E42=0,E42=""),"",IF(E41=$A$15,I40,""))</f>
        <v>41426</v>
      </c>
      <c r="J48" s="260"/>
      <c r="K48" s="260"/>
      <c r="L48" s="254"/>
      <c r="M48" s="254"/>
      <c r="N48" s="254"/>
      <c r="O48" s="254"/>
      <c r="P48" s="254"/>
      <c r="Q48" s="254"/>
      <c r="R48" s="254"/>
      <c r="S48" s="254"/>
      <c r="T48" s="254"/>
      <c r="U48" s="254"/>
      <c r="V48" s="254"/>
      <c r="W48" s="254"/>
      <c r="X48" s="254"/>
      <c r="Y48" s="254"/>
      <c r="Z48" s="254"/>
      <c r="AA48" s="254"/>
      <c r="AB48" s="254"/>
      <c r="AG48" s="85"/>
    </row>
    <row r="49" spans="1:75" x14ac:dyDescent="0.15">
      <c r="A49" s="41"/>
      <c r="C49" s="254" t="s">
        <v>81</v>
      </c>
      <c r="D49" s="255"/>
      <c r="E49" s="256">
        <f>SUMPRODUCT(I47:AB47,I43:AB43)</f>
        <v>-776510.91502648965</v>
      </c>
      <c r="G49" s="254" t="s">
        <v>82</v>
      </c>
      <c r="H49" s="255"/>
      <c r="I49" s="257">
        <f>IF(COUNT(I40:AB40)=0,"",MAX(I40:AB40))</f>
        <v>42157</v>
      </c>
      <c r="J49" s="259"/>
      <c r="K49" s="259"/>
      <c r="L49" s="261"/>
      <c r="M49" s="261"/>
      <c r="N49" s="261"/>
      <c r="O49" s="261"/>
      <c r="P49" s="261"/>
      <c r="Q49" s="261"/>
      <c r="R49" s="261"/>
      <c r="S49" s="261"/>
      <c r="T49" s="261"/>
      <c r="U49" s="261"/>
      <c r="V49" s="261"/>
      <c r="W49" s="261"/>
      <c r="X49" s="261"/>
      <c r="Y49" s="261"/>
      <c r="Z49" s="261"/>
      <c r="AA49" s="261"/>
      <c r="AB49" s="261"/>
      <c r="AG49" s="85"/>
    </row>
    <row r="50" spans="1:75" x14ac:dyDescent="0.15">
      <c r="A50" s="41"/>
      <c r="C50" s="254" t="s">
        <v>83</v>
      </c>
      <c r="D50" s="255"/>
      <c r="E50" s="256">
        <f>E42+E46</f>
        <v>1153800</v>
      </c>
      <c r="G50" s="254"/>
      <c r="H50" s="254"/>
      <c r="I50" s="262"/>
      <c r="J50" s="254"/>
      <c r="K50" s="254"/>
      <c r="L50" s="254"/>
      <c r="M50" s="254"/>
      <c r="N50" s="254"/>
      <c r="O50" s="254"/>
      <c r="P50" s="254"/>
      <c r="Q50" s="254"/>
      <c r="R50" s="254"/>
      <c r="S50" s="254"/>
      <c r="T50" s="254"/>
      <c r="U50" s="254"/>
      <c r="V50" s="254"/>
      <c r="W50" s="254"/>
      <c r="X50" s="254"/>
      <c r="Y50" s="254"/>
      <c r="Z50" s="254"/>
      <c r="AA50" s="254"/>
      <c r="AB50" s="254"/>
      <c r="AG50" s="85"/>
    </row>
    <row r="51" spans="1:75" x14ac:dyDescent="0.15">
      <c r="A51" s="41"/>
      <c r="C51" s="254"/>
      <c r="D51" s="254"/>
      <c r="E51" s="254"/>
      <c r="G51" s="254"/>
      <c r="H51" s="255"/>
      <c r="I51" s="254"/>
      <c r="J51" s="254"/>
      <c r="K51" s="254"/>
      <c r="L51" s="254"/>
      <c r="M51" s="254"/>
      <c r="N51" s="254"/>
      <c r="O51" s="254"/>
      <c r="P51" s="254"/>
      <c r="Q51" s="254"/>
      <c r="R51" s="254"/>
      <c r="S51" s="254"/>
      <c r="T51" s="254"/>
      <c r="U51" s="254"/>
      <c r="V51" s="254"/>
      <c r="W51" s="254"/>
      <c r="X51" s="254"/>
      <c r="Y51" s="254"/>
      <c r="Z51" s="254"/>
      <c r="AA51" s="254"/>
      <c r="AB51" s="254"/>
      <c r="AG51" s="85"/>
    </row>
    <row r="52" spans="1:75" ht="12" thickBot="1" x14ac:dyDescent="0.2">
      <c r="C52" s="254"/>
      <c r="D52" s="255"/>
      <c r="E52" s="254"/>
      <c r="G52" s="254"/>
      <c r="H52" s="255"/>
      <c r="I52" s="254"/>
      <c r="J52" s="254"/>
      <c r="K52" s="254"/>
      <c r="L52" s="254"/>
      <c r="M52" s="254"/>
      <c r="N52" s="254"/>
      <c r="O52" s="254"/>
      <c r="P52" s="254"/>
      <c r="Q52" s="254"/>
      <c r="R52" s="254"/>
      <c r="S52" s="254"/>
      <c r="T52" s="254"/>
      <c r="U52" s="254"/>
      <c r="V52" s="254"/>
      <c r="W52" s="254"/>
      <c r="X52" s="254"/>
      <c r="Y52" s="254"/>
      <c r="Z52" s="254"/>
      <c r="AA52" s="254"/>
      <c r="AB52" s="254"/>
    </row>
    <row r="53" spans="1:75" x14ac:dyDescent="0.15">
      <c r="A53" s="50"/>
      <c r="C53" s="40" t="s">
        <v>53</v>
      </c>
      <c r="D53" s="51" t="s">
        <v>50</v>
      </c>
      <c r="E53" s="52" t="s">
        <v>91</v>
      </c>
      <c r="G53" s="53" t="s">
        <v>6</v>
      </c>
      <c r="H53" s="54" t="s">
        <v>50</v>
      </c>
      <c r="I53" s="55">
        <v>41426</v>
      </c>
      <c r="J53" s="55">
        <v>41791</v>
      </c>
      <c r="K53" s="55">
        <v>42157</v>
      </c>
      <c r="L53" s="55"/>
      <c r="M53" s="55"/>
      <c r="N53" s="55"/>
      <c r="O53" s="55"/>
      <c r="P53" s="55"/>
      <c r="Q53" s="55"/>
      <c r="R53" s="55"/>
      <c r="S53" s="55"/>
      <c r="T53" s="55"/>
      <c r="U53" s="55"/>
      <c r="V53" s="55"/>
      <c r="W53" s="55"/>
      <c r="X53" s="55"/>
      <c r="Y53" s="55"/>
      <c r="Z53" s="55"/>
      <c r="AA53" s="55"/>
      <c r="AB53" s="55"/>
      <c r="AD53" s="56"/>
      <c r="BN53" s="40"/>
      <c r="BO53" s="40"/>
      <c r="BP53" s="40"/>
      <c r="BQ53" s="40"/>
    </row>
    <row r="54" spans="1:75" x14ac:dyDescent="0.15">
      <c r="A54" s="60"/>
      <c r="C54" s="61" t="s">
        <v>59</v>
      </c>
      <c r="D54" s="62" t="s">
        <v>50</v>
      </c>
      <c r="E54" s="63" t="s">
        <v>44</v>
      </c>
      <c r="G54" s="61" t="s">
        <v>60</v>
      </c>
      <c r="H54" s="64" t="s">
        <v>50</v>
      </c>
      <c r="I54" s="65">
        <v>0.33333333333333337</v>
      </c>
      <c r="J54" s="65">
        <v>0.33333333333333337</v>
      </c>
      <c r="K54" s="65">
        <v>0.33333333333333337</v>
      </c>
      <c r="L54" s="65"/>
      <c r="M54" s="65"/>
      <c r="N54" s="65"/>
      <c r="O54" s="65"/>
      <c r="P54" s="65"/>
      <c r="Q54" s="65"/>
      <c r="R54" s="65"/>
      <c r="S54" s="65"/>
      <c r="T54" s="65"/>
      <c r="U54" s="65"/>
      <c r="V54" s="65"/>
      <c r="W54" s="65"/>
      <c r="X54" s="65"/>
      <c r="Y54" s="65"/>
      <c r="Z54" s="65"/>
      <c r="AA54" s="65"/>
      <c r="AB54" s="65"/>
      <c r="AD54" s="56"/>
      <c r="AE54" s="57" t="str">
        <f>AE41</f>
        <v>Montant Comptabilisé hors aléas (€)</v>
      </c>
      <c r="AF54" s="66">
        <f>SUMIF($I53:$AB53,CONCATENATE("&lt;",AG$14),$I59:$AB59)</f>
        <v>0</v>
      </c>
      <c r="AG54" s="66">
        <f>SUMIF($I53:$AB53,CONCATENATE("&lt;",AH$14),$I59:$AB59)-SUM($AF54:AF54)</f>
        <v>0</v>
      </c>
      <c r="AH54" s="66">
        <f>SUMIF($I53:$AB53,CONCATENATE("&lt;",AI$14),$I59:$AB59)-SUM($AF54:AG54)</f>
        <v>0</v>
      </c>
      <c r="AI54" s="66">
        <f>SUMIF($I53:$AB53,CONCATENATE("&lt;",AJ$14),$I59:$AB59)-SUM($AF54:AH54)</f>
        <v>0</v>
      </c>
      <c r="AJ54" s="66">
        <f>SUMIF($I53:$AB53,CONCATENATE("&lt;",AK$14),$I59:$AB59)-SUM($AF54:AI54)</f>
        <v>0</v>
      </c>
      <c r="AK54" s="66">
        <f>SUMIF($I53:$AB53,CONCATENATE("&lt;",AL$14),$I59:$AB59)-SUM($AF54:AJ54)</f>
        <v>-268509.66666666669</v>
      </c>
      <c r="AL54" s="66">
        <f>SUMIF($I53:$AB53,CONCATENATE("&lt;",AM$14),$I59:$AB59)-SUM($AF54:AK54)</f>
        <v>-268509.66666666669</v>
      </c>
      <c r="AM54" s="66">
        <f>SUMIF($I53:$AB53,CONCATENATE("&lt;",AN$14),$I59:$AB59)-SUM($AF54:AL54)</f>
        <v>-268509.66666666663</v>
      </c>
      <c r="AN54" s="66">
        <f>SUMIF($I53:$AB53,CONCATENATE("&lt;",AO$14),$I59:$AB59)-SUM($AF54:AM54)</f>
        <v>0</v>
      </c>
      <c r="AO54" s="66">
        <f>SUMIF($I53:$AB53,CONCATENATE("&lt;",AP$14),$I59:$AB59)-SUM($AF54:AN54)</f>
        <v>0</v>
      </c>
      <c r="AP54" s="66">
        <f>SUMIF($I53:$AB53,CONCATENATE("&lt;",AQ$14),$I59:$AB59)-SUM($AF54:AO54)</f>
        <v>0</v>
      </c>
      <c r="AQ54" s="66">
        <f>SUMIF($I53:$AB53,CONCATENATE("&lt;",AR$14),$I59:$AB59)-SUM($AF54:AP54)</f>
        <v>0</v>
      </c>
      <c r="AR54" s="66">
        <f>SUMIF($I53:$AB53,CONCATENATE("&lt;",AS$14),$I59:$AB59)-SUM($AF54:AQ54)</f>
        <v>0</v>
      </c>
      <c r="AS54" s="66">
        <f>SUMIF($I53:$AB53,CONCATENATE("&lt;",AT$14),$I59:$AB59)-SUM($AF54:AR54)</f>
        <v>0</v>
      </c>
      <c r="AT54" s="66">
        <f>SUMIF($I53:$AB53,CONCATENATE("&lt;",AU$14),$I59:$AB59)-SUM($AF54:AS54)</f>
        <v>0</v>
      </c>
      <c r="AU54" s="66">
        <f>SUMIF($I53:$AB53,CONCATENATE("&lt;",AV$14),$I59:$AB59)-SUM($AF54:AT54)</f>
        <v>0</v>
      </c>
      <c r="AV54" s="66">
        <f>SUMIF($I53:$AB53,CONCATENATE("&lt;",AW$14),$I59:$AB59)-SUM($AF54:AU54)</f>
        <v>0</v>
      </c>
      <c r="AW54" s="66">
        <f>SUMIF($I53:$AB53,CONCATENATE("&lt;",AX$14),$I59:$AB59)-SUM($AF54:AV54)</f>
        <v>0</v>
      </c>
      <c r="AX54" s="66">
        <f>SUMIF($I53:$AB53,CONCATENATE("&lt;",AY$14),$I59:$AB59)-SUM($AF54:AW54)</f>
        <v>0</v>
      </c>
      <c r="AY54" s="66">
        <f>SUMIF($I53:$AB53,CONCATENATE("&lt;",AZ$14),$I59:$AB59)-SUM($AF54:AX54)</f>
        <v>0</v>
      </c>
      <c r="AZ54" s="66">
        <f>SUMIF($I53:$AB53,CONCATENATE("&lt;",BA$14),$I59:$AB59)-SUM($AF54:AY54)</f>
        <v>0</v>
      </c>
      <c r="BA54" s="66">
        <f>SUMIF($I53:$AB53,CONCATENATE("&lt;",BB$14),$I59:$AB59)-SUM($AF54:AZ54)</f>
        <v>0</v>
      </c>
      <c r="BB54" s="66">
        <f>SUMIF($I53:$AB53,CONCATENATE("&lt;",BC$14),$I59:$AB59)-SUM($AF54:BA54)</f>
        <v>0</v>
      </c>
      <c r="BC54" s="66">
        <f>SUMIF($I53:$AB53,CONCATENATE("&lt;",BD$14),$I59:$AB59)-SUM($AF54:BB54)</f>
        <v>0</v>
      </c>
      <c r="BD54" s="66">
        <f>SUMIF($I53:$AB53,CONCATENATE("&lt;",BE$14),$I59:$AB59)-SUM($AF54:BC54)</f>
        <v>0</v>
      </c>
      <c r="BE54" s="66">
        <f>SUMIF($I53:$AB53,CONCATENATE("&lt;",BF$14),$I59:$AB59)-SUM($AF54:BD54)</f>
        <v>0</v>
      </c>
      <c r="BF54" s="66">
        <f>SUMIF($I53:$AB53,CONCATENATE("&lt;",BG$14),$I59:$AB59)-SUM($AF54:BE54)</f>
        <v>0</v>
      </c>
      <c r="BG54" s="66">
        <f>SUMIF($I53:$AB53,CONCATENATE("&lt;",BH$14),$I59:$AB59)-SUM($AF54:BF54)</f>
        <v>0</v>
      </c>
      <c r="BH54" s="66">
        <f>SUMIF($I53:$AB53,CONCATENATE("&lt;",BI$14),$I59:$AB59)-SUM($AF54:BG54)</f>
        <v>0</v>
      </c>
      <c r="BI54" s="66">
        <f>SUMIF($I53:$AB53,CONCATENATE("&lt;",BJ$14),$I59:$AB59)-SUM($AF54:BH54)</f>
        <v>0</v>
      </c>
      <c r="BJ54" s="66">
        <f>SUMIF($I53:$AB53,CONCATENATE("&lt;",BK$14),$I59:$AB59)-SUM($AF54:BI54)</f>
        <v>0</v>
      </c>
      <c r="BK54" s="66">
        <f>SUMIF($I53:$AB53,CONCATENATE("&lt;",BL$14),$I59:$AB59)-SUM($AF54:BJ54)</f>
        <v>0</v>
      </c>
      <c r="BL54" s="66">
        <f>SUMIF($I53:$AB53,CONCATENATE("&gt;=",BL$14),$I59:$AB59)</f>
        <v>0</v>
      </c>
      <c r="BN54" s="67">
        <v>1</v>
      </c>
      <c r="BO54" s="67"/>
      <c r="BP54" s="67"/>
      <c r="BQ54" s="67"/>
      <c r="BS54" s="59">
        <f>IF(E54=BS$14,1,0)</f>
        <v>0</v>
      </c>
      <c r="BT54" s="59">
        <f>IF(E54=BT$14,1,0)</f>
        <v>0</v>
      </c>
      <c r="BU54" s="59">
        <f>IF(E54=BU$14,1,0)</f>
        <v>0</v>
      </c>
      <c r="BV54" s="59">
        <f>IF(E54=BV$14,1,0)</f>
        <v>1</v>
      </c>
      <c r="BW54" s="59">
        <v>1</v>
      </c>
    </row>
    <row r="55" spans="1:75" x14ac:dyDescent="0.15">
      <c r="A55" s="60"/>
      <c r="C55" s="61" t="s">
        <v>63</v>
      </c>
      <c r="D55" s="62" t="s">
        <v>50</v>
      </c>
      <c r="E55" s="68">
        <f>735529+50000+20000</f>
        <v>805529</v>
      </c>
      <c r="G55" s="61" t="s">
        <v>63</v>
      </c>
      <c r="H55" s="69"/>
      <c r="I55" s="70">
        <f t="shared" ref="I55:AB55" si="16">IF(I53="","",I54*-$E55)</f>
        <v>-268509.66666666669</v>
      </c>
      <c r="J55" s="70">
        <f t="shared" si="16"/>
        <v>-268509.66666666669</v>
      </c>
      <c r="K55" s="70">
        <f t="shared" si="16"/>
        <v>-268509.66666666669</v>
      </c>
      <c r="L55" s="70" t="str">
        <f t="shared" si="16"/>
        <v/>
      </c>
      <c r="M55" s="70" t="str">
        <f t="shared" si="16"/>
        <v/>
      </c>
      <c r="N55" s="70" t="str">
        <f t="shared" si="16"/>
        <v/>
      </c>
      <c r="O55" s="70" t="str">
        <f t="shared" si="16"/>
        <v/>
      </c>
      <c r="P55" s="70" t="str">
        <f t="shared" si="16"/>
        <v/>
      </c>
      <c r="Q55" s="70" t="str">
        <f t="shared" si="16"/>
        <v/>
      </c>
      <c r="R55" s="70" t="str">
        <f t="shared" si="16"/>
        <v/>
      </c>
      <c r="S55" s="70" t="str">
        <f t="shared" si="16"/>
        <v/>
      </c>
      <c r="T55" s="70" t="str">
        <f t="shared" si="16"/>
        <v/>
      </c>
      <c r="U55" s="70" t="str">
        <f t="shared" si="16"/>
        <v/>
      </c>
      <c r="V55" s="70" t="str">
        <f t="shared" si="16"/>
        <v/>
      </c>
      <c r="W55" s="70" t="str">
        <f t="shared" si="16"/>
        <v/>
      </c>
      <c r="X55" s="70" t="str">
        <f t="shared" si="16"/>
        <v/>
      </c>
      <c r="Y55" s="70" t="str">
        <f t="shared" si="16"/>
        <v/>
      </c>
      <c r="Z55" s="70" t="str">
        <f t="shared" si="16"/>
        <v/>
      </c>
      <c r="AA55" s="70" t="str">
        <f t="shared" si="16"/>
        <v/>
      </c>
      <c r="AB55" s="70" t="str">
        <f t="shared" si="16"/>
        <v/>
      </c>
      <c r="AD55" s="56"/>
      <c r="AE55" s="57" t="str">
        <f>AE42</f>
        <v>Montant Comptabilisé yc aléas (€)</v>
      </c>
      <c r="AF55" s="66">
        <f>SUMIF($I53:$AB53,CONCATENATE("&lt;",AG$14),$I56:$AB56)</f>
        <v>0</v>
      </c>
      <c r="AG55" s="66">
        <f>SUMIF($I53:$AB53,CONCATENATE("&lt;",AH$14),$I56:$AB56)-SUM($AF55:AF55)</f>
        <v>0</v>
      </c>
      <c r="AH55" s="66">
        <f>SUMIF($I53:$AB53,CONCATENATE("&lt;",AI$14),$I56:$AB56)-SUM($AF55:AG55)</f>
        <v>0</v>
      </c>
      <c r="AI55" s="66">
        <f>SUMIF($I53:$AB53,CONCATENATE("&lt;",AJ$14),$I56:$AB56)-SUM($AF55:AH55)</f>
        <v>0</v>
      </c>
      <c r="AJ55" s="66">
        <f>SUMIF($I53:$AB53,CONCATENATE("&lt;",AK$14),$I56:$AB56)-SUM($AF55:AI55)</f>
        <v>0</v>
      </c>
      <c r="AK55" s="66">
        <f>SUMIF($I53:$AB53,CONCATENATE("&lt;",AL$14),$I56:$AB56)-SUM($AF55:AJ55)</f>
        <v>-279250.05333333334</v>
      </c>
      <c r="AL55" s="66">
        <f>SUMIF($I53:$AB53,CONCATENATE("&lt;",AM$14),$I56:$AB56)-SUM($AF55:AK55)</f>
        <v>-279250.05333333334</v>
      </c>
      <c r="AM55" s="66">
        <f>SUMIF($I53:$AB53,CONCATENATE("&lt;",AN$14),$I56:$AB56)-SUM($AF55:AL55)</f>
        <v>-279250.05333333334</v>
      </c>
      <c r="AN55" s="66">
        <f>SUMIF($I53:$AB53,CONCATENATE("&lt;",AO$14),$I56:$AB56)-SUM($AF55:AM55)</f>
        <v>0</v>
      </c>
      <c r="AO55" s="66">
        <f>SUMIF($I53:$AB53,CONCATENATE("&lt;",AP$14),$I56:$AB56)-SUM($AF55:AN55)</f>
        <v>0</v>
      </c>
      <c r="AP55" s="66">
        <f>SUMIF($I53:$AB53,CONCATENATE("&lt;",AQ$14),$I56:$AB56)-SUM($AF55:AO55)</f>
        <v>0</v>
      </c>
      <c r="AQ55" s="66">
        <f>SUMIF($I53:$AB53,CONCATENATE("&lt;",AR$14),$I56:$AB56)-SUM($AF55:AP55)</f>
        <v>0</v>
      </c>
      <c r="AR55" s="66">
        <f>SUMIF($I53:$AB53,CONCATENATE("&lt;",AS$14),$I56:$AB56)-SUM($AF55:AQ55)</f>
        <v>0</v>
      </c>
      <c r="AS55" s="66">
        <f>SUMIF($I53:$AB53,CONCATENATE("&lt;",AT$14),$I56:$AB56)-SUM($AF55:AR55)</f>
        <v>0</v>
      </c>
      <c r="AT55" s="66">
        <f>SUMIF($I53:$AB53,CONCATENATE("&lt;",AU$14),$I56:$AB56)-SUM($AF55:AS55)</f>
        <v>0</v>
      </c>
      <c r="AU55" s="66">
        <f>SUMIF($I53:$AB53,CONCATENATE("&lt;",AV$14),$I56:$AB56)-SUM($AF55:AT55)</f>
        <v>0</v>
      </c>
      <c r="AV55" s="66">
        <f>SUMIF($I53:$AB53,CONCATENATE("&lt;",AW$14),$I56:$AB56)-SUM($AF55:AU55)</f>
        <v>0</v>
      </c>
      <c r="AW55" s="66">
        <f>SUMIF($I53:$AB53,CONCATENATE("&lt;",AX$14),$I56:$AB56)-SUM($AF55:AV55)</f>
        <v>0</v>
      </c>
      <c r="AX55" s="66">
        <f>SUMIF($I53:$AB53,CONCATENATE("&lt;",AY$14),$I56:$AB56)-SUM($AF55:AW55)</f>
        <v>0</v>
      </c>
      <c r="AY55" s="66">
        <f>SUMIF($I53:$AB53,CONCATENATE("&lt;",AZ$14),$I56:$AB56)-SUM($AF55:AX55)</f>
        <v>0</v>
      </c>
      <c r="AZ55" s="66">
        <f>SUMIF($I53:$AB53,CONCATENATE("&lt;",BA$14),$I56:$AB56)-SUM($AF55:AY55)</f>
        <v>0</v>
      </c>
      <c r="BA55" s="66">
        <f>SUMIF($I53:$AB53,CONCATENATE("&lt;",BB$14),$I56:$AB56)-SUM($AF55:AZ55)</f>
        <v>0</v>
      </c>
      <c r="BB55" s="66">
        <f>SUMIF($I53:$AB53,CONCATENATE("&lt;",BC$14),$I56:$AB56)-SUM($AF55:BA55)</f>
        <v>0</v>
      </c>
      <c r="BC55" s="66">
        <f>SUMIF($I53:$AB53,CONCATENATE("&lt;",BD$14),$I56:$AB56)-SUM($AF55:BB55)</f>
        <v>0</v>
      </c>
      <c r="BD55" s="66">
        <f>SUMIF($I53:$AB53,CONCATENATE("&lt;",BE$14),$I56:$AB56)-SUM($AF55:BC55)</f>
        <v>0</v>
      </c>
      <c r="BE55" s="66">
        <f>SUMIF($I53:$AB53,CONCATENATE("&lt;",BF$14),$I56:$AB56)-SUM($AF55:BD55)</f>
        <v>0</v>
      </c>
      <c r="BF55" s="66">
        <f>SUMIF($I53:$AB53,CONCATENATE("&lt;",BG$14),$I56:$AB56)-SUM($AF55:BE55)</f>
        <v>0</v>
      </c>
      <c r="BG55" s="66">
        <f>SUMIF($I53:$AB53,CONCATENATE("&lt;",BH$14),$I56:$AB56)-SUM($AF55:BF55)</f>
        <v>0</v>
      </c>
      <c r="BH55" s="66">
        <f>SUMIF($I53:$AB53,CONCATENATE("&lt;",BI$14),$I56:$AB56)-SUM($AF55:BG55)</f>
        <v>0</v>
      </c>
      <c r="BI55" s="66">
        <f>SUMIF($I53:$AB53,CONCATENATE("&lt;",BJ$14),$I56:$AB56)-SUM($AF55:BH55)</f>
        <v>0</v>
      </c>
      <c r="BJ55" s="66">
        <f>SUMIF($I53:$AB53,CONCATENATE("&lt;",BK$14),$I56:$AB56)-SUM($AF55:BI55)</f>
        <v>0</v>
      </c>
      <c r="BK55" s="66">
        <f>SUMIF($I53:$AB53,CONCATENATE("&lt;",BL$14),$I56:$AB56)-SUM($AF55:BJ55)</f>
        <v>0</v>
      </c>
      <c r="BL55" s="66">
        <f>SUMIF($I53:$AB53,CONCATENATE("&gt;=",BL$14),$I56:$AB56)</f>
        <v>0</v>
      </c>
      <c r="BN55" s="67"/>
      <c r="BO55" s="67">
        <v>1</v>
      </c>
      <c r="BP55" s="67"/>
      <c r="BQ55" s="67"/>
      <c r="BS55" s="59">
        <f>IF(BS54=1,1,0)</f>
        <v>0</v>
      </c>
      <c r="BT55" s="59">
        <f>IF(BT54=1,1,0)</f>
        <v>0</v>
      </c>
      <c r="BU55" s="59">
        <f>IF(BU54=1,1,0)</f>
        <v>0</v>
      </c>
      <c r="BV55" s="59">
        <f>IF(BV54=1,1,0)</f>
        <v>1</v>
      </c>
      <c r="BW55" s="59">
        <v>1</v>
      </c>
    </row>
    <row r="56" spans="1:75" x14ac:dyDescent="0.15">
      <c r="A56" s="60"/>
      <c r="C56" s="61" t="s">
        <v>66</v>
      </c>
      <c r="D56" s="69" t="s">
        <v>67</v>
      </c>
      <c r="E56" s="71">
        <v>0.04</v>
      </c>
      <c r="G56" s="251" t="s">
        <v>68</v>
      </c>
      <c r="H56" s="252"/>
      <c r="I56" s="253">
        <f>IF(I53="","",I59*(1+$E56))</f>
        <v>-279250.05333333334</v>
      </c>
      <c r="J56" s="253">
        <f>IF(J53="","",J59*(1+$E56))</f>
        <v>-279250.05333333334</v>
      </c>
      <c r="K56" s="253">
        <f>IF(K53="","",K59*(1+$E56))</f>
        <v>-279250.05333333334</v>
      </c>
      <c r="L56" s="253" t="str">
        <f t="shared" ref="L56:AB56" si="17">IF(L53="","",L59*(1+$E56))</f>
        <v/>
      </c>
      <c r="M56" s="253" t="str">
        <f t="shared" si="17"/>
        <v/>
      </c>
      <c r="N56" s="253" t="str">
        <f t="shared" si="17"/>
        <v/>
      </c>
      <c r="O56" s="253" t="str">
        <f t="shared" si="17"/>
        <v/>
      </c>
      <c r="P56" s="253" t="str">
        <f t="shared" si="17"/>
        <v/>
      </c>
      <c r="Q56" s="253" t="str">
        <f t="shared" si="17"/>
        <v/>
      </c>
      <c r="R56" s="253" t="str">
        <f t="shared" si="17"/>
        <v/>
      </c>
      <c r="S56" s="253" t="str">
        <f t="shared" si="17"/>
        <v/>
      </c>
      <c r="T56" s="253" t="str">
        <f t="shared" si="17"/>
        <v/>
      </c>
      <c r="U56" s="253" t="str">
        <f t="shared" si="17"/>
        <v/>
      </c>
      <c r="V56" s="253" t="str">
        <f t="shared" si="17"/>
        <v/>
      </c>
      <c r="W56" s="253" t="str">
        <f t="shared" si="17"/>
        <v/>
      </c>
      <c r="X56" s="253" t="str">
        <f t="shared" si="17"/>
        <v/>
      </c>
      <c r="Y56" s="253" t="str">
        <f t="shared" si="17"/>
        <v/>
      </c>
      <c r="Z56" s="253" t="str">
        <f t="shared" si="17"/>
        <v/>
      </c>
      <c r="AA56" s="253" t="str">
        <f t="shared" si="17"/>
        <v/>
      </c>
      <c r="AB56" s="253" t="str">
        <f t="shared" si="17"/>
        <v/>
      </c>
      <c r="AD56" s="56"/>
      <c r="AE56" s="75"/>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row>
    <row r="57" spans="1:75" x14ac:dyDescent="0.15">
      <c r="A57" s="60"/>
      <c r="B57" s="310" t="s">
        <v>69</v>
      </c>
      <c r="C57" s="61" t="s">
        <v>70</v>
      </c>
      <c r="D57" s="77" t="s">
        <v>71</v>
      </c>
      <c r="E57" s="71"/>
      <c r="G57" s="254" t="s">
        <v>72</v>
      </c>
      <c r="H57" s="255"/>
      <c r="I57" s="256">
        <f>IF(I53="","",IF(COUNT(I53:AB53)&gt;1,$G$382,$G$383))</f>
        <v>0</v>
      </c>
      <c r="J57" s="256">
        <f t="shared" ref="J57:AB57" si="18">IF(J53="","",$G$383)</f>
        <v>45</v>
      </c>
      <c r="K57" s="256">
        <f t="shared" si="18"/>
        <v>45</v>
      </c>
      <c r="L57" s="256" t="str">
        <f t="shared" si="18"/>
        <v/>
      </c>
      <c r="M57" s="256" t="str">
        <f t="shared" si="18"/>
        <v/>
      </c>
      <c r="N57" s="256" t="str">
        <f t="shared" si="18"/>
        <v/>
      </c>
      <c r="O57" s="256" t="str">
        <f t="shared" si="18"/>
        <v/>
      </c>
      <c r="P57" s="256" t="str">
        <f t="shared" si="18"/>
        <v/>
      </c>
      <c r="Q57" s="256" t="str">
        <f t="shared" si="18"/>
        <v/>
      </c>
      <c r="R57" s="256" t="str">
        <f t="shared" si="18"/>
        <v/>
      </c>
      <c r="S57" s="256" t="str">
        <f t="shared" si="18"/>
        <v/>
      </c>
      <c r="T57" s="256" t="str">
        <f t="shared" si="18"/>
        <v/>
      </c>
      <c r="U57" s="256" t="str">
        <f t="shared" si="18"/>
        <v/>
      </c>
      <c r="V57" s="256" t="str">
        <f t="shared" si="18"/>
        <v/>
      </c>
      <c r="W57" s="256" t="str">
        <f t="shared" si="18"/>
        <v/>
      </c>
      <c r="X57" s="256" t="str">
        <f t="shared" si="18"/>
        <v/>
      </c>
      <c r="Y57" s="256" t="str">
        <f t="shared" si="18"/>
        <v/>
      </c>
      <c r="Z57" s="256" t="str">
        <f t="shared" si="18"/>
        <v/>
      </c>
      <c r="AA57" s="256" t="str">
        <f t="shared" si="18"/>
        <v/>
      </c>
      <c r="AB57" s="256" t="str">
        <f t="shared" si="18"/>
        <v/>
      </c>
      <c r="AD57" s="56"/>
      <c r="AE57" s="80"/>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row>
    <row r="58" spans="1:75" x14ac:dyDescent="0.15">
      <c r="A58" s="41"/>
      <c r="B58" s="310"/>
      <c r="C58" s="61" t="s">
        <v>73</v>
      </c>
      <c r="D58" s="77" t="s">
        <v>71</v>
      </c>
      <c r="E58" s="82"/>
      <c r="G58" s="254" t="s">
        <v>74</v>
      </c>
      <c r="H58" s="255"/>
      <c r="I58" s="257">
        <f>IF(I53="","",IF(COUNT(I53:AB53)&gt;1,I53+I57+$I$382+$J$382,I53+I57+$I$383+$J$383))</f>
        <v>41426</v>
      </c>
      <c r="J58" s="257">
        <f t="shared" ref="J58:AB58" si="19">IF(J53="","",J53+J57+$I$383+$J$383)</f>
        <v>41836</v>
      </c>
      <c r="K58" s="257">
        <f t="shared" si="19"/>
        <v>42202</v>
      </c>
      <c r="L58" s="257" t="str">
        <f t="shared" si="19"/>
        <v/>
      </c>
      <c r="M58" s="257" t="str">
        <f t="shared" si="19"/>
        <v/>
      </c>
      <c r="N58" s="257" t="str">
        <f t="shared" si="19"/>
        <v/>
      </c>
      <c r="O58" s="257" t="str">
        <f t="shared" si="19"/>
        <v/>
      </c>
      <c r="P58" s="257" t="str">
        <f t="shared" si="19"/>
        <v/>
      </c>
      <c r="Q58" s="257" t="str">
        <f t="shared" si="19"/>
        <v/>
      </c>
      <c r="R58" s="257" t="str">
        <f t="shared" si="19"/>
        <v/>
      </c>
      <c r="S58" s="257" t="str">
        <f t="shared" si="19"/>
        <v/>
      </c>
      <c r="T58" s="257" t="str">
        <f t="shared" si="19"/>
        <v/>
      </c>
      <c r="U58" s="257" t="str">
        <f t="shared" si="19"/>
        <v/>
      </c>
      <c r="V58" s="257" t="str">
        <f t="shared" si="19"/>
        <v/>
      </c>
      <c r="W58" s="257" t="str">
        <f t="shared" si="19"/>
        <v/>
      </c>
      <c r="X58" s="257" t="str">
        <f t="shared" si="19"/>
        <v/>
      </c>
      <c r="Y58" s="257" t="str">
        <f t="shared" si="19"/>
        <v/>
      </c>
      <c r="Z58" s="257" t="str">
        <f t="shared" si="19"/>
        <v/>
      </c>
      <c r="AA58" s="257" t="str">
        <f t="shared" si="19"/>
        <v/>
      </c>
      <c r="AB58" s="257" t="str">
        <f t="shared" si="19"/>
        <v/>
      </c>
    </row>
    <row r="59" spans="1:75" x14ac:dyDescent="0.15">
      <c r="A59" s="41"/>
      <c r="C59" s="61" t="s">
        <v>75</v>
      </c>
      <c r="D59" s="83"/>
      <c r="E59" s="84">
        <f>(E57*E55)+E58</f>
        <v>0</v>
      </c>
      <c r="G59" s="254" t="s">
        <v>76</v>
      </c>
      <c r="H59" s="255"/>
      <c r="I59" s="256">
        <v>-268509.66666666669</v>
      </c>
      <c r="J59" s="256">
        <v>-268509.66666666669</v>
      </c>
      <c r="K59" s="256">
        <v>-268509.66666666669</v>
      </c>
      <c r="L59" s="256" t="s">
        <v>208</v>
      </c>
      <c r="M59" s="256" t="s">
        <v>208</v>
      </c>
      <c r="N59" s="256" t="s">
        <v>208</v>
      </c>
      <c r="O59" s="256" t="s">
        <v>208</v>
      </c>
      <c r="P59" s="256" t="s">
        <v>208</v>
      </c>
      <c r="Q59" s="256" t="s">
        <v>208</v>
      </c>
      <c r="R59" s="256" t="s">
        <v>208</v>
      </c>
      <c r="S59" s="256" t="s">
        <v>208</v>
      </c>
      <c r="T59" s="256" t="s">
        <v>208</v>
      </c>
      <c r="U59" s="256" t="s">
        <v>208</v>
      </c>
      <c r="V59" s="256" t="s">
        <v>208</v>
      </c>
      <c r="W59" s="256" t="s">
        <v>208</v>
      </c>
      <c r="X59" s="256" t="s">
        <v>208</v>
      </c>
      <c r="Y59" s="256" t="s">
        <v>208</v>
      </c>
      <c r="Z59" s="256" t="s">
        <v>208</v>
      </c>
      <c r="AA59" s="256" t="s">
        <v>208</v>
      </c>
      <c r="AB59" s="256" t="s">
        <v>208</v>
      </c>
      <c r="AG59" s="85"/>
    </row>
    <row r="60" spans="1:75" x14ac:dyDescent="0.15">
      <c r="A60" s="41"/>
      <c r="C60" s="86" t="s">
        <v>77</v>
      </c>
      <c r="D60" s="87"/>
      <c r="E60" s="88" t="str">
        <f>$E$383</f>
        <v>Virement</v>
      </c>
      <c r="G60" s="258" t="s">
        <v>78</v>
      </c>
      <c r="H60" s="255"/>
      <c r="I60" s="259">
        <f>IF(I53="","",1/(POWER(1+$E$371,(I53-$E$372)/365)))</f>
        <v>0.71696214925678692</v>
      </c>
      <c r="J60" s="259">
        <f t="shared" ref="J60:AB60" si="20">IF(J53="","",1/(POWER(1+$E$371,(J53-$E$372)/365)))</f>
        <v>0.64475013422372929</v>
      </c>
      <c r="K60" s="259">
        <f t="shared" si="20"/>
        <v>0.57964265828337813</v>
      </c>
      <c r="L60" s="259" t="str">
        <f t="shared" si="20"/>
        <v/>
      </c>
      <c r="M60" s="259" t="str">
        <f t="shared" si="20"/>
        <v/>
      </c>
      <c r="N60" s="259" t="str">
        <f t="shared" si="20"/>
        <v/>
      </c>
      <c r="O60" s="259" t="str">
        <f t="shared" si="20"/>
        <v/>
      </c>
      <c r="P60" s="259" t="str">
        <f t="shared" si="20"/>
        <v/>
      </c>
      <c r="Q60" s="259" t="str">
        <f t="shared" si="20"/>
        <v/>
      </c>
      <c r="R60" s="259" t="str">
        <f t="shared" si="20"/>
        <v/>
      </c>
      <c r="S60" s="259" t="str">
        <f t="shared" si="20"/>
        <v/>
      </c>
      <c r="T60" s="259" t="str">
        <f t="shared" si="20"/>
        <v/>
      </c>
      <c r="U60" s="259" t="str">
        <f t="shared" si="20"/>
        <v/>
      </c>
      <c r="V60" s="259" t="str">
        <f t="shared" si="20"/>
        <v/>
      </c>
      <c r="W60" s="259" t="str">
        <f t="shared" si="20"/>
        <v/>
      </c>
      <c r="X60" s="259" t="str">
        <f t="shared" si="20"/>
        <v/>
      </c>
      <c r="Y60" s="259" t="str">
        <f t="shared" si="20"/>
        <v/>
      </c>
      <c r="Z60" s="259" t="str">
        <f t="shared" si="20"/>
        <v/>
      </c>
      <c r="AA60" s="259" t="str">
        <f t="shared" si="20"/>
        <v/>
      </c>
      <c r="AB60" s="259" t="str">
        <f t="shared" si="20"/>
        <v/>
      </c>
      <c r="AG60" s="85"/>
    </row>
    <row r="61" spans="1:75" x14ac:dyDescent="0.15">
      <c r="A61" s="41"/>
      <c r="C61" s="251" t="s">
        <v>79</v>
      </c>
      <c r="D61" s="252"/>
      <c r="E61" s="253">
        <f>SUMPRODUCT(I60:AB60,I59:AB59)</f>
        <v>-521272.56829470943</v>
      </c>
      <c r="G61" s="254" t="s">
        <v>80</v>
      </c>
      <c r="H61" s="255"/>
      <c r="I61" s="257" t="str">
        <f>IF(OR(E55=0,E55=""),"",IF(E54=$A$15,I53,""))</f>
        <v/>
      </c>
      <c r="J61" s="260"/>
      <c r="K61" s="260"/>
      <c r="L61" s="254"/>
      <c r="M61" s="254"/>
      <c r="N61" s="254"/>
      <c r="O61" s="254"/>
      <c r="P61" s="254"/>
      <c r="Q61" s="254"/>
      <c r="R61" s="254"/>
      <c r="S61" s="254"/>
      <c r="T61" s="254"/>
      <c r="U61" s="254"/>
      <c r="V61" s="254"/>
      <c r="W61" s="254"/>
      <c r="X61" s="254"/>
      <c r="Y61" s="254"/>
      <c r="Z61" s="254"/>
      <c r="AA61" s="254"/>
      <c r="AB61" s="254"/>
      <c r="AG61" s="85"/>
    </row>
    <row r="62" spans="1:75" x14ac:dyDescent="0.15">
      <c r="A62" s="41"/>
      <c r="C62" s="254" t="s">
        <v>81</v>
      </c>
      <c r="D62" s="255"/>
      <c r="E62" s="256">
        <f>SUMPRODUCT(I60:AB60,I56:AB56)</f>
        <v>-542123.47102649778</v>
      </c>
      <c r="G62" s="254" t="s">
        <v>82</v>
      </c>
      <c r="H62" s="255"/>
      <c r="I62" s="257">
        <f>IF(COUNT(I53:AB53)=0,"",MAX(I53:AB53))</f>
        <v>42157</v>
      </c>
      <c r="J62" s="259"/>
      <c r="K62" s="259"/>
      <c r="L62" s="261"/>
      <c r="M62" s="261"/>
      <c r="N62" s="261"/>
      <c r="O62" s="261"/>
      <c r="P62" s="261"/>
      <c r="Q62" s="261"/>
      <c r="R62" s="261"/>
      <c r="S62" s="261"/>
      <c r="T62" s="261"/>
      <c r="U62" s="261"/>
      <c r="V62" s="261"/>
      <c r="W62" s="261"/>
      <c r="X62" s="261"/>
      <c r="Y62" s="261"/>
      <c r="Z62" s="261"/>
      <c r="AA62" s="261"/>
      <c r="AB62" s="261"/>
      <c r="AG62" s="85"/>
    </row>
    <row r="63" spans="1:75" x14ac:dyDescent="0.15">
      <c r="A63" s="41"/>
      <c r="C63" s="254" t="s">
        <v>83</v>
      </c>
      <c r="D63" s="255"/>
      <c r="E63" s="256">
        <f>E55+E59</f>
        <v>805529</v>
      </c>
      <c r="G63" s="254"/>
      <c r="H63" s="254"/>
      <c r="I63" s="262"/>
      <c r="J63" s="254"/>
      <c r="K63" s="254"/>
      <c r="L63" s="254"/>
      <c r="M63" s="254"/>
      <c r="N63" s="254"/>
      <c r="O63" s="254"/>
      <c r="P63" s="254"/>
      <c r="Q63" s="254"/>
      <c r="R63" s="256"/>
      <c r="S63" s="254"/>
      <c r="T63" s="254"/>
      <c r="U63" s="254"/>
      <c r="V63" s="254"/>
      <c r="W63" s="254"/>
      <c r="X63" s="254"/>
      <c r="Y63" s="254"/>
      <c r="Z63" s="254"/>
      <c r="AA63" s="254"/>
      <c r="AB63" s="254"/>
      <c r="AG63" s="85"/>
    </row>
    <row r="64" spans="1:75" x14ac:dyDescent="0.15">
      <c r="A64" s="41"/>
      <c r="C64" s="254"/>
      <c r="D64" s="254"/>
      <c r="E64" s="254"/>
      <c r="G64" s="254"/>
      <c r="H64" s="255"/>
      <c r="I64" s="254"/>
      <c r="J64" s="254"/>
      <c r="K64" s="254"/>
      <c r="L64" s="254"/>
      <c r="M64" s="254"/>
      <c r="N64" s="254"/>
      <c r="O64" s="254"/>
      <c r="P64" s="254"/>
      <c r="Q64" s="254"/>
      <c r="R64" s="259"/>
      <c r="S64" s="254"/>
      <c r="T64" s="254"/>
      <c r="U64" s="254"/>
      <c r="V64" s="254"/>
      <c r="W64" s="254"/>
      <c r="X64" s="254"/>
      <c r="Y64" s="254"/>
      <c r="Z64" s="254"/>
      <c r="AA64" s="254"/>
      <c r="AB64" s="254"/>
      <c r="AG64" s="85"/>
    </row>
    <row r="65" spans="2:75" x14ac:dyDescent="0.15">
      <c r="C65" s="254"/>
      <c r="D65" s="255"/>
      <c r="E65" s="254"/>
      <c r="G65" s="254"/>
      <c r="H65" s="255"/>
      <c r="I65" s="254"/>
      <c r="J65" s="254"/>
      <c r="K65" s="254"/>
      <c r="L65" s="254"/>
      <c r="M65" s="254"/>
      <c r="N65" s="254"/>
      <c r="O65" s="254"/>
      <c r="P65" s="254"/>
      <c r="Q65" s="254"/>
      <c r="R65" s="260"/>
      <c r="S65" s="254"/>
      <c r="T65" s="254"/>
      <c r="U65" s="254"/>
      <c r="V65" s="254"/>
      <c r="W65" s="254"/>
      <c r="X65" s="254"/>
      <c r="Y65" s="254"/>
      <c r="Z65" s="254"/>
      <c r="AA65" s="254"/>
      <c r="AB65" s="254"/>
    </row>
    <row r="66" spans="2:75" ht="12" x14ac:dyDescent="0.15">
      <c r="C66" s="96" t="s">
        <v>92</v>
      </c>
      <c r="G66" s="254"/>
      <c r="H66" s="255"/>
      <c r="I66" s="254"/>
      <c r="J66" s="254"/>
      <c r="K66" s="254"/>
      <c r="L66" s="254"/>
      <c r="M66" s="254"/>
      <c r="N66" s="254"/>
      <c r="O66" s="254"/>
      <c r="P66" s="254"/>
      <c r="Q66" s="254"/>
      <c r="R66" s="259"/>
      <c r="S66" s="254"/>
      <c r="T66" s="254"/>
      <c r="U66" s="254"/>
      <c r="V66" s="254"/>
      <c r="W66" s="254"/>
      <c r="X66" s="254"/>
      <c r="Y66" s="254"/>
      <c r="Z66" s="254"/>
      <c r="AA66" s="254"/>
      <c r="AB66" s="254"/>
    </row>
    <row r="67" spans="2:75" ht="13" thickBot="1" x14ac:dyDescent="0.2">
      <c r="C67" s="96"/>
      <c r="G67" s="254"/>
      <c r="H67" s="255"/>
      <c r="I67" s="254"/>
      <c r="J67" s="254"/>
      <c r="K67" s="254"/>
      <c r="L67" s="254"/>
      <c r="M67" s="254"/>
      <c r="N67" s="254"/>
      <c r="O67" s="254"/>
      <c r="P67" s="254"/>
      <c r="Q67" s="254"/>
      <c r="R67" s="254"/>
      <c r="S67" s="254"/>
      <c r="T67" s="254"/>
      <c r="U67" s="254"/>
      <c r="V67" s="254"/>
      <c r="W67" s="254"/>
      <c r="X67" s="254"/>
      <c r="Y67" s="254"/>
      <c r="Z67" s="254"/>
      <c r="AA67" s="254"/>
      <c r="AB67" s="254"/>
    </row>
    <row r="68" spans="2:75" x14ac:dyDescent="0.15">
      <c r="C68" s="40" t="s">
        <v>53</v>
      </c>
      <c r="D68" s="51" t="s">
        <v>50</v>
      </c>
      <c r="E68" s="52" t="s">
        <v>93</v>
      </c>
      <c r="G68" s="53" t="s">
        <v>6</v>
      </c>
      <c r="H68" s="54" t="s">
        <v>50</v>
      </c>
      <c r="I68" s="55">
        <v>40695</v>
      </c>
      <c r="J68" s="55"/>
      <c r="K68" s="55"/>
      <c r="L68" s="55"/>
      <c r="M68" s="55"/>
      <c r="N68" s="55"/>
      <c r="O68" s="55"/>
      <c r="P68" s="55"/>
      <c r="Q68" s="55"/>
      <c r="R68" s="55"/>
      <c r="S68" s="55"/>
      <c r="T68" s="55"/>
      <c r="U68" s="55"/>
      <c r="V68" s="55"/>
      <c r="W68" s="55"/>
      <c r="X68" s="55"/>
      <c r="Y68" s="55"/>
      <c r="Z68" s="55"/>
      <c r="AA68" s="55"/>
      <c r="AB68" s="55"/>
      <c r="AD68" s="56"/>
      <c r="BN68" s="40"/>
      <c r="BO68" s="40"/>
      <c r="BP68" s="40"/>
      <c r="BQ68" s="40"/>
    </row>
    <row r="69" spans="2:75" x14ac:dyDescent="0.15">
      <c r="C69" s="61" t="s">
        <v>59</v>
      </c>
      <c r="D69" s="62" t="s">
        <v>50</v>
      </c>
      <c r="E69" s="63" t="s">
        <v>62</v>
      </c>
      <c r="G69" s="61" t="s">
        <v>60</v>
      </c>
      <c r="H69" s="64" t="s">
        <v>50</v>
      </c>
      <c r="I69" s="65">
        <v>1</v>
      </c>
      <c r="J69" s="65"/>
      <c r="K69" s="65"/>
      <c r="L69" s="65"/>
      <c r="M69" s="65"/>
      <c r="N69" s="65"/>
      <c r="O69" s="65"/>
      <c r="P69" s="65"/>
      <c r="Q69" s="65"/>
      <c r="R69" s="65"/>
      <c r="S69" s="65"/>
      <c r="T69" s="65"/>
      <c r="U69" s="65"/>
      <c r="V69" s="65"/>
      <c r="W69" s="65"/>
      <c r="X69" s="65"/>
      <c r="Y69" s="65"/>
      <c r="Z69" s="65"/>
      <c r="AA69" s="65"/>
      <c r="AB69" s="65"/>
      <c r="AD69" s="56"/>
      <c r="AE69" s="57" t="str">
        <f>AE54</f>
        <v>Montant Comptabilisé hors aléas (€)</v>
      </c>
      <c r="AF69" s="66">
        <f>SUMIF($I68:$AB68,CONCATENATE("&lt;",AG$14),$I74:$AB74)</f>
        <v>0</v>
      </c>
      <c r="AG69" s="66">
        <f>SUMIF($I68:$AB68,CONCATENATE("&lt;",AH$14),$I74:$AB74)-SUM($AF69:AF69)</f>
        <v>0</v>
      </c>
      <c r="AH69" s="66">
        <f>SUMIF($I68:$AB68,CONCATENATE("&lt;",AI$14),$I74:$AB74)-SUM($AF69:AG69)</f>
        <v>0</v>
      </c>
      <c r="AI69" s="66">
        <f>SUMIF($I68:$AB68,CONCATENATE("&lt;",AJ$14),$I74:$AB74)-SUM($AF69:AH69)</f>
        <v>-176000</v>
      </c>
      <c r="AJ69" s="66">
        <f>SUMIF($I68:$AB68,CONCATENATE("&lt;",AK$14),$I74:$AB74)-SUM($AF69:AI69)</f>
        <v>0</v>
      </c>
      <c r="AK69" s="66">
        <f>SUMIF($I68:$AB68,CONCATENATE("&lt;",AL$14),$I74:$AB74)-SUM($AF69:AJ69)</f>
        <v>0</v>
      </c>
      <c r="AL69" s="66">
        <f>SUMIF($I68:$AB68,CONCATENATE("&lt;",AM$14),$I74:$AB74)-SUM($AF69:AK69)</f>
        <v>0</v>
      </c>
      <c r="AM69" s="66">
        <f>SUMIF($I68:$AB68,CONCATENATE("&lt;",AN$14),$I74:$AB74)-SUM($AF69:AL69)</f>
        <v>0</v>
      </c>
      <c r="AN69" s="66">
        <f>SUMIF($I68:$AB68,CONCATENATE("&lt;",AO$14),$I74:$AB74)-SUM($AF69:AM69)</f>
        <v>0</v>
      </c>
      <c r="AO69" s="66">
        <f>SUMIF($I68:$AB68,CONCATENATE("&lt;",AP$14),$I74:$AB74)-SUM($AF69:AN69)</f>
        <v>0</v>
      </c>
      <c r="AP69" s="66">
        <f>SUMIF($I68:$AB68,CONCATENATE("&lt;",AQ$14),$I74:$AB74)-SUM($AF69:AO69)</f>
        <v>0</v>
      </c>
      <c r="AQ69" s="66">
        <f>SUMIF($I68:$AB68,CONCATENATE("&lt;",AR$14),$I74:$AB74)-SUM($AF69:AP69)</f>
        <v>0</v>
      </c>
      <c r="AR69" s="66">
        <f>SUMIF($I68:$AB68,CONCATENATE("&lt;",AS$14),$I74:$AB74)-SUM($AF69:AQ69)</f>
        <v>0</v>
      </c>
      <c r="AS69" s="66">
        <f>SUMIF($I68:$AB68,CONCATENATE("&lt;",AT$14),$I74:$AB74)-SUM($AF69:AR69)</f>
        <v>0</v>
      </c>
      <c r="AT69" s="66">
        <f>SUMIF($I68:$AB68,CONCATENATE("&lt;",AU$14),$I74:$AB74)-SUM($AF69:AS69)</f>
        <v>0</v>
      </c>
      <c r="AU69" s="66">
        <f>SUMIF($I68:$AB68,CONCATENATE("&lt;",AV$14),$I74:$AB74)-SUM($AF69:AT69)</f>
        <v>0</v>
      </c>
      <c r="AV69" s="66">
        <f>SUMIF($I68:$AB68,CONCATENATE("&lt;",AW$14),$I74:$AB74)-SUM($AF69:AU69)</f>
        <v>0</v>
      </c>
      <c r="AW69" s="66">
        <f>SUMIF($I68:$AB68,CONCATENATE("&lt;",AX$14),$I74:$AB74)-SUM($AF69:AV69)</f>
        <v>0</v>
      </c>
      <c r="AX69" s="66">
        <f>SUMIF($I68:$AB68,CONCATENATE("&lt;",AY$14),$I74:$AB74)-SUM($AF69:AW69)</f>
        <v>0</v>
      </c>
      <c r="AY69" s="66">
        <f>SUMIF($I68:$AB68,CONCATENATE("&lt;",AZ$14),$I74:$AB74)-SUM($AF69:AX69)</f>
        <v>0</v>
      </c>
      <c r="AZ69" s="66">
        <f>SUMIF($I68:$AB68,CONCATENATE("&lt;",BA$14),$I74:$AB74)-SUM($AF69:AY69)</f>
        <v>0</v>
      </c>
      <c r="BA69" s="66">
        <f>SUMIF($I68:$AB68,CONCATENATE("&lt;",BB$14),$I74:$AB74)-SUM($AF69:AZ69)</f>
        <v>0</v>
      </c>
      <c r="BB69" s="66">
        <f>SUMIF($I68:$AB68,CONCATENATE("&lt;",BC$14),$I74:$AB74)-SUM($AF69:BA69)</f>
        <v>0</v>
      </c>
      <c r="BC69" s="66">
        <f>SUMIF($I68:$AB68,CONCATENATE("&lt;",BD$14),$I74:$AB74)-SUM($AF69:BB69)</f>
        <v>0</v>
      </c>
      <c r="BD69" s="66">
        <f>SUMIF($I68:$AB68,CONCATENATE("&lt;",BE$14),$I74:$AB74)-SUM($AF69:BC69)</f>
        <v>0</v>
      </c>
      <c r="BE69" s="66">
        <f>SUMIF($I68:$AB68,CONCATENATE("&lt;",BF$14),$I74:$AB74)-SUM($AF69:BD69)</f>
        <v>0</v>
      </c>
      <c r="BF69" s="66">
        <f>SUMIF($I68:$AB68,CONCATENATE("&lt;",BG$14),$I74:$AB74)-SUM($AF69:BE69)</f>
        <v>0</v>
      </c>
      <c r="BG69" s="66">
        <f>SUMIF($I68:$AB68,CONCATENATE("&lt;",BH$14),$I74:$AB74)-SUM($AF69:BF69)</f>
        <v>0</v>
      </c>
      <c r="BH69" s="66">
        <f>SUMIF($I68:$AB68,CONCATENATE("&lt;",BI$14),$I74:$AB74)-SUM($AF69:BG69)</f>
        <v>0</v>
      </c>
      <c r="BI69" s="66">
        <f>SUMIF($I68:$AB68,CONCATENATE("&lt;",BJ$14),$I74:$AB74)-SUM($AF69:BH69)</f>
        <v>0</v>
      </c>
      <c r="BJ69" s="66">
        <f>SUMIF($I68:$AB68,CONCATENATE("&lt;",BK$14),$I74:$AB74)-SUM($AF69:BI69)</f>
        <v>0</v>
      </c>
      <c r="BK69" s="66">
        <f>SUMIF($I68:$AB68,CONCATENATE("&lt;",BL$14),$I74:$AB74)-SUM($AF69:BJ69)</f>
        <v>0</v>
      </c>
      <c r="BL69" s="66">
        <f>SUMIF($I68:$AB68,CONCATENATE("&gt;=",BL$14),$I74:$AB74)</f>
        <v>0</v>
      </c>
      <c r="BN69" s="67">
        <v>1</v>
      </c>
      <c r="BO69" s="67"/>
      <c r="BP69" s="67"/>
      <c r="BQ69" s="67"/>
      <c r="BS69" s="59">
        <f>IF(E69=BS$14,1,0)</f>
        <v>0</v>
      </c>
      <c r="BT69" s="59">
        <f>IF(E69=BT$14,1,0)</f>
        <v>1</v>
      </c>
      <c r="BU69" s="59">
        <f>IF(E69=BU$14,1,0)</f>
        <v>0</v>
      </c>
      <c r="BV69" s="59">
        <f>IF(E69=BV$14,1,0)</f>
        <v>0</v>
      </c>
      <c r="BW69" s="59">
        <v>1</v>
      </c>
    </row>
    <row r="70" spans="2:75" x14ac:dyDescent="0.15">
      <c r="C70" s="61" t="s">
        <v>63</v>
      </c>
      <c r="D70" s="62" t="s">
        <v>50</v>
      </c>
      <c r="E70" s="68">
        <f>156000+20000</f>
        <v>176000</v>
      </c>
      <c r="G70" s="61" t="s">
        <v>63</v>
      </c>
      <c r="H70" s="69"/>
      <c r="I70" s="70">
        <f t="shared" ref="I70:AB70" si="21">IF(I68="","",I69*-$E70)</f>
        <v>-176000</v>
      </c>
      <c r="J70" s="70" t="str">
        <f t="shared" si="21"/>
        <v/>
      </c>
      <c r="K70" s="70" t="str">
        <f t="shared" si="21"/>
        <v/>
      </c>
      <c r="L70" s="70" t="str">
        <f t="shared" si="21"/>
        <v/>
      </c>
      <c r="M70" s="70" t="str">
        <f t="shared" si="21"/>
        <v/>
      </c>
      <c r="N70" s="70" t="str">
        <f t="shared" si="21"/>
        <v/>
      </c>
      <c r="O70" s="70" t="str">
        <f t="shared" si="21"/>
        <v/>
      </c>
      <c r="P70" s="70" t="str">
        <f t="shared" si="21"/>
        <v/>
      </c>
      <c r="Q70" s="70" t="str">
        <f t="shared" si="21"/>
        <v/>
      </c>
      <c r="R70" s="70" t="str">
        <f t="shared" si="21"/>
        <v/>
      </c>
      <c r="S70" s="70" t="str">
        <f t="shared" si="21"/>
        <v/>
      </c>
      <c r="T70" s="70" t="str">
        <f t="shared" si="21"/>
        <v/>
      </c>
      <c r="U70" s="70" t="str">
        <f t="shared" si="21"/>
        <v/>
      </c>
      <c r="V70" s="70" t="str">
        <f t="shared" si="21"/>
        <v/>
      </c>
      <c r="W70" s="70" t="str">
        <f t="shared" si="21"/>
        <v/>
      </c>
      <c r="X70" s="70" t="str">
        <f t="shared" si="21"/>
        <v/>
      </c>
      <c r="Y70" s="70" t="str">
        <f t="shared" si="21"/>
        <v/>
      </c>
      <c r="Z70" s="70" t="str">
        <f t="shared" si="21"/>
        <v/>
      </c>
      <c r="AA70" s="70" t="str">
        <f t="shared" si="21"/>
        <v/>
      </c>
      <c r="AB70" s="70" t="str">
        <f t="shared" si="21"/>
        <v/>
      </c>
      <c r="AD70" s="56"/>
      <c r="AE70" s="57" t="str">
        <f>AE55</f>
        <v>Montant Comptabilisé yc aléas (€)</v>
      </c>
      <c r="AF70" s="66">
        <f>SUMIF($I68:$AB68,CONCATENATE("&lt;",AG$14),$I71:$AB71)</f>
        <v>0</v>
      </c>
      <c r="AG70" s="66">
        <f>SUMIF($I68:$AB68,CONCATENATE("&lt;",AH$14),$I71:$AB71)-SUM($AF70:AF70)</f>
        <v>0</v>
      </c>
      <c r="AH70" s="66">
        <f>SUMIF($I68:$AB68,CONCATENATE("&lt;",AI$14),$I71:$AB71)-SUM($AF70:AG70)</f>
        <v>0</v>
      </c>
      <c r="AI70" s="66">
        <f>SUMIF($I68:$AB68,CONCATENATE("&lt;",AJ$14),$I71:$AB71)-SUM($AF70:AH70)</f>
        <v>-179520</v>
      </c>
      <c r="AJ70" s="66">
        <f>SUMIF($I68:$AB68,CONCATENATE("&lt;",AK$14),$I71:$AB71)-SUM($AF70:AI70)</f>
        <v>0</v>
      </c>
      <c r="AK70" s="66">
        <f>SUMIF($I68:$AB68,CONCATENATE("&lt;",AL$14),$I71:$AB71)-SUM($AF70:AJ70)</f>
        <v>0</v>
      </c>
      <c r="AL70" s="66">
        <f>SUMIF($I68:$AB68,CONCATENATE("&lt;",AM$14),$I71:$AB71)-SUM($AF70:AK70)</f>
        <v>0</v>
      </c>
      <c r="AM70" s="66">
        <f>SUMIF($I68:$AB68,CONCATENATE("&lt;",AN$14),$I71:$AB71)-SUM($AF70:AL70)</f>
        <v>0</v>
      </c>
      <c r="AN70" s="66">
        <f>SUMIF($I68:$AB68,CONCATENATE("&lt;",AO$14),$I71:$AB71)-SUM($AF70:AM70)</f>
        <v>0</v>
      </c>
      <c r="AO70" s="66">
        <f>SUMIF($I68:$AB68,CONCATENATE("&lt;",AP$14),$I71:$AB71)-SUM($AF70:AN70)</f>
        <v>0</v>
      </c>
      <c r="AP70" s="66">
        <f>SUMIF($I68:$AB68,CONCATENATE("&lt;",AQ$14),$I71:$AB71)-SUM($AF70:AO70)</f>
        <v>0</v>
      </c>
      <c r="AQ70" s="66">
        <f>SUMIF($I68:$AB68,CONCATENATE("&lt;",AR$14),$I71:$AB71)-SUM($AF70:AP70)</f>
        <v>0</v>
      </c>
      <c r="AR70" s="66">
        <f>SUMIF($I68:$AB68,CONCATENATE("&lt;",AS$14),$I71:$AB71)-SUM($AF70:AQ70)</f>
        <v>0</v>
      </c>
      <c r="AS70" s="66">
        <f>SUMIF($I68:$AB68,CONCATENATE("&lt;",AT$14),$I71:$AB71)-SUM($AF70:AR70)</f>
        <v>0</v>
      </c>
      <c r="AT70" s="66">
        <f>SUMIF($I68:$AB68,CONCATENATE("&lt;",AU$14),$I71:$AB71)-SUM($AF70:AS70)</f>
        <v>0</v>
      </c>
      <c r="AU70" s="66">
        <f>SUMIF($I68:$AB68,CONCATENATE("&lt;",AV$14),$I71:$AB71)-SUM($AF70:AT70)</f>
        <v>0</v>
      </c>
      <c r="AV70" s="66">
        <f>SUMIF($I68:$AB68,CONCATENATE("&lt;",AW$14),$I71:$AB71)-SUM($AF70:AU70)</f>
        <v>0</v>
      </c>
      <c r="AW70" s="66">
        <f>SUMIF($I68:$AB68,CONCATENATE("&lt;",AX$14),$I71:$AB71)-SUM($AF70:AV70)</f>
        <v>0</v>
      </c>
      <c r="AX70" s="66">
        <f>SUMIF($I68:$AB68,CONCATENATE("&lt;",AY$14),$I71:$AB71)-SUM($AF70:AW70)</f>
        <v>0</v>
      </c>
      <c r="AY70" s="66">
        <f>SUMIF($I68:$AB68,CONCATENATE("&lt;",AZ$14),$I71:$AB71)-SUM($AF70:AX70)</f>
        <v>0</v>
      </c>
      <c r="AZ70" s="66">
        <f>SUMIF($I68:$AB68,CONCATENATE("&lt;",BA$14),$I71:$AB71)-SUM($AF70:AY70)</f>
        <v>0</v>
      </c>
      <c r="BA70" s="66">
        <f>SUMIF($I68:$AB68,CONCATENATE("&lt;",BB$14),$I71:$AB71)-SUM($AF70:AZ70)</f>
        <v>0</v>
      </c>
      <c r="BB70" s="66">
        <f>SUMIF($I68:$AB68,CONCATENATE("&lt;",BC$14),$I71:$AB71)-SUM($AF70:BA70)</f>
        <v>0</v>
      </c>
      <c r="BC70" s="66">
        <f>SUMIF($I68:$AB68,CONCATENATE("&lt;",BD$14),$I71:$AB71)-SUM($AF70:BB70)</f>
        <v>0</v>
      </c>
      <c r="BD70" s="66">
        <f>SUMIF($I68:$AB68,CONCATENATE("&lt;",BE$14),$I71:$AB71)-SUM($AF70:BC70)</f>
        <v>0</v>
      </c>
      <c r="BE70" s="66">
        <f>SUMIF($I68:$AB68,CONCATENATE("&lt;",BF$14),$I71:$AB71)-SUM($AF70:BD70)</f>
        <v>0</v>
      </c>
      <c r="BF70" s="66">
        <f>SUMIF($I68:$AB68,CONCATENATE("&lt;",BG$14),$I71:$AB71)-SUM($AF70:BE70)</f>
        <v>0</v>
      </c>
      <c r="BG70" s="66">
        <f>SUMIF($I68:$AB68,CONCATENATE("&lt;",BH$14),$I71:$AB71)-SUM($AF70:BF70)</f>
        <v>0</v>
      </c>
      <c r="BH70" s="66">
        <f>SUMIF($I68:$AB68,CONCATENATE("&lt;",BI$14),$I71:$AB71)-SUM($AF70:BG70)</f>
        <v>0</v>
      </c>
      <c r="BI70" s="66">
        <f>SUMIF($I68:$AB68,CONCATENATE("&lt;",BJ$14),$I71:$AB71)-SUM($AF70:BH70)</f>
        <v>0</v>
      </c>
      <c r="BJ70" s="66">
        <f>SUMIF($I68:$AB68,CONCATENATE("&lt;",BK$14),$I71:$AB71)-SUM($AF70:BI70)</f>
        <v>0</v>
      </c>
      <c r="BK70" s="66">
        <f>SUMIF($I68:$AB68,CONCATENATE("&lt;",BL$14),$I71:$AB71)-SUM($AF70:BJ70)</f>
        <v>0</v>
      </c>
      <c r="BL70" s="66">
        <f>SUMIF($I68:$AB68,CONCATENATE("&gt;=",BL$14),$I71:$AB71)</f>
        <v>0</v>
      </c>
      <c r="BN70" s="67"/>
      <c r="BO70" s="67">
        <v>1</v>
      </c>
      <c r="BP70" s="67"/>
      <c r="BQ70" s="67"/>
      <c r="BS70" s="59">
        <f>IF(BS69=1,1,0)</f>
        <v>0</v>
      </c>
      <c r="BT70" s="59">
        <f>IF(BT69=1,1,0)</f>
        <v>1</v>
      </c>
      <c r="BU70" s="59">
        <f>IF(BU69=1,1,0)</f>
        <v>0</v>
      </c>
      <c r="BV70" s="59">
        <f>IF(BV69=1,1,0)</f>
        <v>0</v>
      </c>
      <c r="BW70" s="59">
        <v>1</v>
      </c>
    </row>
    <row r="71" spans="2:75" x14ac:dyDescent="0.15">
      <c r="C71" s="61" t="s">
        <v>66</v>
      </c>
      <c r="D71" s="69" t="s">
        <v>67</v>
      </c>
      <c r="E71" s="71">
        <v>0.02</v>
      </c>
      <c r="G71" s="251" t="s">
        <v>68</v>
      </c>
      <c r="H71" s="252"/>
      <c r="I71" s="253">
        <f>IF(I68="","",I74*(1+$E71))</f>
        <v>-179520</v>
      </c>
      <c r="J71" s="253" t="str">
        <f>IF(J68="","",J74*(1+$E71))</f>
        <v/>
      </c>
      <c r="K71" s="253" t="str">
        <f>IF(K68="","",K74*(1+$E71))</f>
        <v/>
      </c>
      <c r="L71" s="253" t="str">
        <f t="shared" ref="L71:AB71" si="22">IF(L68="","",L74*(1+$E71))</f>
        <v/>
      </c>
      <c r="M71" s="253" t="str">
        <f t="shared" si="22"/>
        <v/>
      </c>
      <c r="N71" s="253" t="str">
        <f t="shared" si="22"/>
        <v/>
      </c>
      <c r="O71" s="253" t="str">
        <f t="shared" si="22"/>
        <v/>
      </c>
      <c r="P71" s="253" t="str">
        <f t="shared" si="22"/>
        <v/>
      </c>
      <c r="Q71" s="253" t="str">
        <f t="shared" si="22"/>
        <v/>
      </c>
      <c r="R71" s="253" t="str">
        <f t="shared" si="22"/>
        <v/>
      </c>
      <c r="S71" s="253" t="str">
        <f t="shared" si="22"/>
        <v/>
      </c>
      <c r="T71" s="253" t="str">
        <f t="shared" si="22"/>
        <v/>
      </c>
      <c r="U71" s="253" t="str">
        <f t="shared" si="22"/>
        <v/>
      </c>
      <c r="V71" s="253" t="str">
        <f t="shared" si="22"/>
        <v/>
      </c>
      <c r="W71" s="253" t="str">
        <f t="shared" si="22"/>
        <v/>
      </c>
      <c r="X71" s="253" t="str">
        <f t="shared" si="22"/>
        <v/>
      </c>
      <c r="Y71" s="253" t="str">
        <f t="shared" si="22"/>
        <v/>
      </c>
      <c r="Z71" s="253" t="str">
        <f t="shared" si="22"/>
        <v/>
      </c>
      <c r="AA71" s="253" t="str">
        <f t="shared" si="22"/>
        <v/>
      </c>
      <c r="AB71" s="253" t="str">
        <f t="shared" si="22"/>
        <v/>
      </c>
      <c r="AD71" s="56"/>
      <c r="AE71" s="75"/>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row>
    <row r="72" spans="2:75" x14ac:dyDescent="0.15">
      <c r="B72" s="310" t="s">
        <v>69</v>
      </c>
      <c r="C72" s="61" t="s">
        <v>70</v>
      </c>
      <c r="D72" s="77" t="s">
        <v>71</v>
      </c>
      <c r="E72" s="71"/>
      <c r="G72" s="254" t="s">
        <v>72</v>
      </c>
      <c r="H72" s="255"/>
      <c r="I72" s="256">
        <f>IF(I68="","",IF(COUNT(I68:AB68)&gt;1,$G$382,$G$383))</f>
        <v>45</v>
      </c>
      <c r="J72" s="256" t="str">
        <f t="shared" ref="J72:AB72" si="23">IF(J68="","",$G$383)</f>
        <v/>
      </c>
      <c r="K72" s="256" t="str">
        <f t="shared" si="23"/>
        <v/>
      </c>
      <c r="L72" s="256" t="str">
        <f t="shared" si="23"/>
        <v/>
      </c>
      <c r="M72" s="256" t="str">
        <f t="shared" si="23"/>
        <v/>
      </c>
      <c r="N72" s="256" t="str">
        <f t="shared" si="23"/>
        <v/>
      </c>
      <c r="O72" s="256" t="str">
        <f t="shared" si="23"/>
        <v/>
      </c>
      <c r="P72" s="256" t="str">
        <f t="shared" si="23"/>
        <v/>
      </c>
      <c r="Q72" s="256" t="str">
        <f t="shared" si="23"/>
        <v/>
      </c>
      <c r="R72" s="256" t="str">
        <f t="shared" si="23"/>
        <v/>
      </c>
      <c r="S72" s="256" t="str">
        <f t="shared" si="23"/>
        <v/>
      </c>
      <c r="T72" s="256" t="str">
        <f t="shared" si="23"/>
        <v/>
      </c>
      <c r="U72" s="256" t="str">
        <f t="shared" si="23"/>
        <v/>
      </c>
      <c r="V72" s="256" t="str">
        <f t="shared" si="23"/>
        <v/>
      </c>
      <c r="W72" s="256" t="str">
        <f t="shared" si="23"/>
        <v/>
      </c>
      <c r="X72" s="256" t="str">
        <f t="shared" si="23"/>
        <v/>
      </c>
      <c r="Y72" s="256" t="str">
        <f t="shared" si="23"/>
        <v/>
      </c>
      <c r="Z72" s="256" t="str">
        <f t="shared" si="23"/>
        <v/>
      </c>
      <c r="AA72" s="256" t="str">
        <f t="shared" si="23"/>
        <v/>
      </c>
      <c r="AB72" s="256" t="str">
        <f t="shared" si="23"/>
        <v/>
      </c>
      <c r="AD72" s="56"/>
      <c r="AE72" s="80"/>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row>
    <row r="73" spans="2:75" x14ac:dyDescent="0.15">
      <c r="B73" s="310"/>
      <c r="C73" s="61" t="s">
        <v>73</v>
      </c>
      <c r="D73" s="77" t="s">
        <v>71</v>
      </c>
      <c r="E73" s="82"/>
      <c r="G73" s="254" t="s">
        <v>74</v>
      </c>
      <c r="H73" s="255"/>
      <c r="I73" s="257">
        <f>IF(I68="","",IF(COUNT(I68:AB68)&gt;1,I68+I72+$I$382+$J$382,I68+I72+$I$383+$J$383))</f>
        <v>40740</v>
      </c>
      <c r="J73" s="257" t="str">
        <f t="shared" ref="J73:AB73" si="24">IF(J68="","",J68+J72+$I$383+$J$383)</f>
        <v/>
      </c>
      <c r="K73" s="257" t="str">
        <f t="shared" si="24"/>
        <v/>
      </c>
      <c r="L73" s="257" t="str">
        <f t="shared" si="24"/>
        <v/>
      </c>
      <c r="M73" s="257" t="str">
        <f t="shared" si="24"/>
        <v/>
      </c>
      <c r="N73" s="257" t="str">
        <f t="shared" si="24"/>
        <v/>
      </c>
      <c r="O73" s="257" t="str">
        <f t="shared" si="24"/>
        <v/>
      </c>
      <c r="P73" s="257" t="str">
        <f t="shared" si="24"/>
        <v/>
      </c>
      <c r="Q73" s="257" t="str">
        <f t="shared" si="24"/>
        <v/>
      </c>
      <c r="R73" s="257" t="str">
        <f t="shared" si="24"/>
        <v/>
      </c>
      <c r="S73" s="257" t="str">
        <f t="shared" si="24"/>
        <v/>
      </c>
      <c r="T73" s="257" t="str">
        <f t="shared" si="24"/>
        <v/>
      </c>
      <c r="U73" s="257" t="str">
        <f t="shared" si="24"/>
        <v/>
      </c>
      <c r="V73" s="257" t="str">
        <f t="shared" si="24"/>
        <v/>
      </c>
      <c r="W73" s="257" t="str">
        <f t="shared" si="24"/>
        <v/>
      </c>
      <c r="X73" s="257" t="str">
        <f t="shared" si="24"/>
        <v/>
      </c>
      <c r="Y73" s="257" t="str">
        <f t="shared" si="24"/>
        <v/>
      </c>
      <c r="Z73" s="257" t="str">
        <f t="shared" si="24"/>
        <v/>
      </c>
      <c r="AA73" s="257" t="str">
        <f t="shared" si="24"/>
        <v/>
      </c>
      <c r="AB73" s="257" t="str">
        <f t="shared" si="24"/>
        <v/>
      </c>
    </row>
    <row r="74" spans="2:75" x14ac:dyDescent="0.15">
      <c r="C74" s="61" t="s">
        <v>75</v>
      </c>
      <c r="D74" s="83"/>
      <c r="E74" s="84">
        <f>(E72*E70)+E73</f>
        <v>0</v>
      </c>
      <c r="G74" s="254" t="s">
        <v>76</v>
      </c>
      <c r="H74" s="255"/>
      <c r="I74" s="256">
        <v>-176000</v>
      </c>
      <c r="J74" s="256" t="s">
        <v>208</v>
      </c>
      <c r="K74" s="256" t="s">
        <v>208</v>
      </c>
      <c r="L74" s="256" t="s">
        <v>208</v>
      </c>
      <c r="M74" s="256" t="s">
        <v>208</v>
      </c>
      <c r="N74" s="256" t="s">
        <v>208</v>
      </c>
      <c r="O74" s="256" t="s">
        <v>208</v>
      </c>
      <c r="P74" s="256" t="s">
        <v>208</v>
      </c>
      <c r="Q74" s="256" t="s">
        <v>208</v>
      </c>
      <c r="R74" s="256" t="s">
        <v>208</v>
      </c>
      <c r="S74" s="256" t="s">
        <v>208</v>
      </c>
      <c r="T74" s="256" t="s">
        <v>208</v>
      </c>
      <c r="U74" s="256" t="s">
        <v>208</v>
      </c>
      <c r="V74" s="256" t="s">
        <v>208</v>
      </c>
      <c r="W74" s="256" t="s">
        <v>208</v>
      </c>
      <c r="X74" s="256" t="s">
        <v>208</v>
      </c>
      <c r="Y74" s="256" t="s">
        <v>208</v>
      </c>
      <c r="Z74" s="256" t="s">
        <v>208</v>
      </c>
      <c r="AA74" s="256" t="s">
        <v>208</v>
      </c>
      <c r="AB74" s="256" t="s">
        <v>208</v>
      </c>
      <c r="AG74" s="85"/>
    </row>
    <row r="75" spans="2:75" x14ac:dyDescent="0.15">
      <c r="C75" s="86" t="s">
        <v>77</v>
      </c>
      <c r="D75" s="87"/>
      <c r="E75" s="88" t="str">
        <f>$E$383</f>
        <v>Virement</v>
      </c>
      <c r="G75" s="258" t="s">
        <v>78</v>
      </c>
      <c r="H75" s="255"/>
      <c r="I75" s="259">
        <f>IF(I68="","",1/(POWER(1+$E$371,(I68-$E$372)/365)))</f>
        <v>0.8868131358537934</v>
      </c>
      <c r="J75" s="259" t="str">
        <f t="shared" ref="J75:AB75" si="25">IF(J68="","",1/(POWER(1+$E$371,(J68-$E$372)/365)))</f>
        <v/>
      </c>
      <c r="K75" s="259" t="str">
        <f t="shared" si="25"/>
        <v/>
      </c>
      <c r="L75" s="259" t="str">
        <f t="shared" si="25"/>
        <v/>
      </c>
      <c r="M75" s="259" t="str">
        <f t="shared" si="25"/>
        <v/>
      </c>
      <c r="N75" s="259" t="str">
        <f t="shared" si="25"/>
        <v/>
      </c>
      <c r="O75" s="259" t="str">
        <f t="shared" si="25"/>
        <v/>
      </c>
      <c r="P75" s="259" t="str">
        <f t="shared" si="25"/>
        <v/>
      </c>
      <c r="Q75" s="259" t="str">
        <f t="shared" si="25"/>
        <v/>
      </c>
      <c r="R75" s="259" t="str">
        <f t="shared" si="25"/>
        <v/>
      </c>
      <c r="S75" s="259" t="str">
        <f t="shared" si="25"/>
        <v/>
      </c>
      <c r="T75" s="259" t="str">
        <f t="shared" si="25"/>
        <v/>
      </c>
      <c r="U75" s="259" t="str">
        <f t="shared" si="25"/>
        <v/>
      </c>
      <c r="V75" s="259" t="str">
        <f t="shared" si="25"/>
        <v/>
      </c>
      <c r="W75" s="259" t="str">
        <f t="shared" si="25"/>
        <v/>
      </c>
      <c r="X75" s="259" t="str">
        <f t="shared" si="25"/>
        <v/>
      </c>
      <c r="Y75" s="259" t="str">
        <f t="shared" si="25"/>
        <v/>
      </c>
      <c r="Z75" s="259" t="str">
        <f t="shared" si="25"/>
        <v/>
      </c>
      <c r="AA75" s="259" t="str">
        <f t="shared" si="25"/>
        <v/>
      </c>
      <c r="AB75" s="259" t="str">
        <f t="shared" si="25"/>
        <v/>
      </c>
      <c r="AG75" s="85"/>
    </row>
    <row r="76" spans="2:75" x14ac:dyDescent="0.15">
      <c r="C76" s="251" t="s">
        <v>79</v>
      </c>
      <c r="D76" s="252"/>
      <c r="E76" s="253">
        <f>SUMPRODUCT(I75:AB75,I74:AB74)</f>
        <v>-156079.11191026765</v>
      </c>
      <c r="G76" s="254" t="s">
        <v>80</v>
      </c>
      <c r="H76" s="255"/>
      <c r="I76" s="257" t="str">
        <f>IF(OR(E70=0,E70=""),"",IF(E69=$A$15,I68,""))</f>
        <v/>
      </c>
      <c r="J76" s="260"/>
      <c r="K76" s="260"/>
      <c r="L76" s="254"/>
      <c r="M76" s="254"/>
      <c r="N76" s="254"/>
      <c r="O76" s="254"/>
      <c r="P76" s="254"/>
      <c r="Q76" s="254"/>
      <c r="R76" s="254"/>
      <c r="S76" s="254"/>
      <c r="T76" s="254"/>
      <c r="U76" s="254"/>
      <c r="V76" s="254"/>
      <c r="W76" s="254"/>
      <c r="X76" s="254"/>
      <c r="Y76" s="254"/>
      <c r="Z76" s="254"/>
      <c r="AA76" s="254"/>
      <c r="AB76" s="254"/>
      <c r="AG76" s="85"/>
    </row>
    <row r="77" spans="2:75" x14ac:dyDescent="0.15">
      <c r="C77" s="254" t="s">
        <v>81</v>
      </c>
      <c r="D77" s="255"/>
      <c r="E77" s="256">
        <f>SUMPRODUCT(I75:AB75,I71:AB71)</f>
        <v>-159200.69414847301</v>
      </c>
      <c r="G77" s="254" t="s">
        <v>82</v>
      </c>
      <c r="H77" s="255"/>
      <c r="I77" s="257">
        <f>IF(COUNT(I68:AB68)=0,"",MAX(I68:AB68))</f>
        <v>40695</v>
      </c>
      <c r="J77" s="259"/>
      <c r="K77" s="259"/>
      <c r="L77" s="261"/>
      <c r="M77" s="261"/>
      <c r="N77" s="261"/>
      <c r="O77" s="261"/>
      <c r="P77" s="261"/>
      <c r="Q77" s="261"/>
      <c r="R77" s="261"/>
      <c r="S77" s="261"/>
      <c r="T77" s="261"/>
      <c r="U77" s="261"/>
      <c r="V77" s="261"/>
      <c r="W77" s="261"/>
      <c r="X77" s="261"/>
      <c r="Y77" s="261"/>
      <c r="Z77" s="261"/>
      <c r="AA77" s="261"/>
      <c r="AB77" s="261"/>
      <c r="AG77" s="85"/>
    </row>
    <row r="78" spans="2:75" x14ac:dyDescent="0.15">
      <c r="C78" s="254" t="s">
        <v>83</v>
      </c>
      <c r="D78" s="255"/>
      <c r="E78" s="256">
        <f>E70+E74</f>
        <v>176000</v>
      </c>
      <c r="G78" s="254"/>
      <c r="H78" s="254"/>
      <c r="I78" s="262"/>
      <c r="J78" s="254"/>
      <c r="K78" s="254"/>
      <c r="L78" s="254"/>
      <c r="M78" s="254"/>
      <c r="N78" s="254"/>
      <c r="O78" s="254"/>
      <c r="P78" s="254"/>
      <c r="Q78" s="254"/>
      <c r="R78" s="254"/>
      <c r="S78" s="254"/>
      <c r="T78" s="254"/>
      <c r="U78" s="254"/>
      <c r="V78" s="254"/>
      <c r="W78" s="254"/>
      <c r="X78" s="254"/>
      <c r="Y78" s="254"/>
      <c r="Z78" s="254"/>
      <c r="AA78" s="254"/>
      <c r="AB78" s="254"/>
      <c r="AG78" s="85"/>
    </row>
    <row r="79" spans="2:75" x14ac:dyDescent="0.15">
      <c r="C79" s="254"/>
      <c r="D79" s="254"/>
      <c r="E79" s="254"/>
      <c r="G79" s="254"/>
      <c r="H79" s="255"/>
      <c r="I79" s="254"/>
      <c r="J79" s="254"/>
      <c r="K79" s="254"/>
      <c r="L79" s="254"/>
      <c r="M79" s="254"/>
      <c r="N79" s="254"/>
      <c r="O79" s="254"/>
      <c r="P79" s="254"/>
      <c r="Q79" s="254"/>
      <c r="R79" s="254"/>
      <c r="S79" s="254"/>
      <c r="T79" s="254"/>
      <c r="U79" s="254"/>
      <c r="V79" s="254"/>
      <c r="W79" s="254"/>
      <c r="X79" s="254"/>
      <c r="Y79" s="254"/>
      <c r="Z79" s="254"/>
      <c r="AA79" s="254"/>
      <c r="AB79" s="254"/>
      <c r="AG79" s="85"/>
    </row>
    <row r="80" spans="2:75" ht="12" thickBot="1" x14ac:dyDescent="0.2">
      <c r="C80" s="254"/>
      <c r="D80" s="255"/>
      <c r="E80" s="254"/>
      <c r="G80" s="254"/>
      <c r="H80" s="255"/>
      <c r="I80" s="254"/>
      <c r="J80" s="254"/>
      <c r="K80" s="254"/>
      <c r="L80" s="254"/>
      <c r="M80" s="254"/>
      <c r="N80" s="254"/>
      <c r="O80" s="254"/>
      <c r="P80" s="254"/>
      <c r="Q80" s="254"/>
      <c r="R80" s="254"/>
      <c r="S80" s="254"/>
      <c r="T80" s="254"/>
      <c r="U80" s="254"/>
      <c r="V80" s="254"/>
      <c r="W80" s="254"/>
      <c r="X80" s="254"/>
      <c r="Y80" s="254"/>
      <c r="Z80" s="254"/>
      <c r="AA80" s="254"/>
      <c r="AB80" s="254"/>
    </row>
    <row r="81" spans="2:75" x14ac:dyDescent="0.15">
      <c r="C81" s="40" t="s">
        <v>53</v>
      </c>
      <c r="D81" s="51" t="s">
        <v>50</v>
      </c>
      <c r="E81" s="52" t="s">
        <v>94</v>
      </c>
      <c r="G81" s="53" t="s">
        <v>6</v>
      </c>
      <c r="H81" s="54" t="s">
        <v>50</v>
      </c>
      <c r="I81" s="55">
        <v>40695</v>
      </c>
      <c r="J81" s="55">
        <v>41061</v>
      </c>
      <c r="K81" s="55">
        <v>41426</v>
      </c>
      <c r="L81" s="55">
        <v>41791</v>
      </c>
      <c r="M81" s="55"/>
      <c r="N81" s="55"/>
      <c r="O81" s="55"/>
      <c r="P81" s="55"/>
      <c r="Q81" s="55"/>
      <c r="R81" s="55"/>
      <c r="S81" s="55"/>
      <c r="T81" s="55"/>
      <c r="U81" s="55"/>
      <c r="V81" s="55"/>
      <c r="W81" s="55"/>
      <c r="X81" s="55"/>
      <c r="Y81" s="55"/>
      <c r="Z81" s="55"/>
      <c r="AA81" s="55"/>
      <c r="AB81" s="55"/>
      <c r="AD81" s="56"/>
      <c r="BN81" s="40"/>
      <c r="BO81" s="40"/>
      <c r="BP81" s="40"/>
      <c r="BQ81" s="40"/>
    </row>
    <row r="82" spans="2:75" x14ac:dyDescent="0.15">
      <c r="C82" s="61" t="s">
        <v>59</v>
      </c>
      <c r="D82" s="62" t="s">
        <v>50</v>
      </c>
      <c r="E82" s="63" t="s">
        <v>44</v>
      </c>
      <c r="G82" s="61" t="s">
        <v>60</v>
      </c>
      <c r="H82" s="64" t="s">
        <v>50</v>
      </c>
      <c r="I82" s="65">
        <v>0.3</v>
      </c>
      <c r="J82" s="65">
        <v>0.2</v>
      </c>
      <c r="K82" s="65">
        <v>0.2</v>
      </c>
      <c r="L82" s="65">
        <v>0.3</v>
      </c>
      <c r="M82" s="65"/>
      <c r="N82" s="65"/>
      <c r="O82" s="65"/>
      <c r="P82" s="65"/>
      <c r="Q82" s="65"/>
      <c r="R82" s="65"/>
      <c r="S82" s="65"/>
      <c r="T82" s="65"/>
      <c r="U82" s="65"/>
      <c r="V82" s="65"/>
      <c r="W82" s="65"/>
      <c r="X82" s="65"/>
      <c r="Y82" s="65"/>
      <c r="Z82" s="65"/>
      <c r="AA82" s="65"/>
      <c r="AB82" s="65"/>
      <c r="AD82" s="56"/>
      <c r="AE82" s="57" t="str">
        <f>AE69</f>
        <v>Montant Comptabilisé hors aléas (€)</v>
      </c>
      <c r="AF82" s="66">
        <f>SUMIF($I81:$AB81,CONCATENATE("&lt;",AG$14),$I87:$AB87)</f>
        <v>0</v>
      </c>
      <c r="AG82" s="66">
        <f>SUMIF($I81:$AB81,CONCATENATE("&lt;",AH$14),$I87:$AB87)-SUM($AF82:AF82)</f>
        <v>0</v>
      </c>
      <c r="AH82" s="66">
        <f>SUMIF($I81:$AB81,CONCATENATE("&lt;",AI$14),$I87:$AB87)-SUM($AF82:AG82)</f>
        <v>0</v>
      </c>
      <c r="AI82" s="66">
        <f>SUMIF($I81:$AB81,CONCATENATE("&lt;",AJ$14),$I87:$AB87)-SUM($AF82:AH82)</f>
        <v>-939000</v>
      </c>
      <c r="AJ82" s="66">
        <f>SUMIF($I81:$AB81,CONCATENATE("&lt;",AK$14),$I87:$AB87)-SUM($AF82:AI82)</f>
        <v>-626000</v>
      </c>
      <c r="AK82" s="66">
        <f>SUMIF($I81:$AB81,CONCATENATE("&lt;",AL$14),$I87:$AB87)-SUM($AF82:AJ82)</f>
        <v>-626000</v>
      </c>
      <c r="AL82" s="66">
        <f>SUMIF($I81:$AB81,CONCATENATE("&lt;",AM$14),$I87:$AB87)-SUM($AF82:AK82)</f>
        <v>-939000</v>
      </c>
      <c r="AM82" s="66">
        <f>SUMIF($I81:$AB81,CONCATENATE("&lt;",AN$14),$I87:$AB87)-SUM($AF82:AL82)</f>
        <v>0</v>
      </c>
      <c r="AN82" s="66">
        <f>SUMIF($I81:$AB81,CONCATENATE("&lt;",AO$14),$I87:$AB87)-SUM($AF82:AM82)</f>
        <v>0</v>
      </c>
      <c r="AO82" s="66">
        <f>SUMIF($I81:$AB81,CONCATENATE("&lt;",AP$14),$I87:$AB87)-SUM($AF82:AN82)</f>
        <v>0</v>
      </c>
      <c r="AP82" s="66">
        <f>SUMIF($I81:$AB81,CONCATENATE("&lt;",AQ$14),$I87:$AB87)-SUM($AF82:AO82)</f>
        <v>0</v>
      </c>
      <c r="AQ82" s="66">
        <f>SUMIF($I81:$AB81,CONCATENATE("&lt;",AR$14),$I87:$AB87)-SUM($AF82:AP82)</f>
        <v>0</v>
      </c>
      <c r="AR82" s="66">
        <f>SUMIF($I81:$AB81,CONCATENATE("&lt;",AS$14),$I87:$AB87)-SUM($AF82:AQ82)</f>
        <v>0</v>
      </c>
      <c r="AS82" s="66">
        <f>SUMIF($I81:$AB81,CONCATENATE("&lt;",AT$14),$I87:$AB87)-SUM($AF82:AR82)</f>
        <v>0</v>
      </c>
      <c r="AT82" s="66">
        <f>SUMIF($I81:$AB81,CONCATENATE("&lt;",AU$14),$I87:$AB87)-SUM($AF82:AS82)</f>
        <v>0</v>
      </c>
      <c r="AU82" s="66">
        <f>SUMIF($I81:$AB81,CONCATENATE("&lt;",AV$14),$I87:$AB87)-SUM($AF82:AT82)</f>
        <v>0</v>
      </c>
      <c r="AV82" s="66">
        <f>SUMIF($I81:$AB81,CONCATENATE("&lt;",AW$14),$I87:$AB87)-SUM($AF82:AU82)</f>
        <v>0</v>
      </c>
      <c r="AW82" s="66">
        <f>SUMIF($I81:$AB81,CONCATENATE("&lt;",AX$14),$I87:$AB87)-SUM($AF82:AV82)</f>
        <v>0</v>
      </c>
      <c r="AX82" s="66">
        <f>SUMIF($I81:$AB81,CONCATENATE("&lt;",AY$14),$I87:$AB87)-SUM($AF82:AW82)</f>
        <v>0</v>
      </c>
      <c r="AY82" s="66">
        <f>SUMIF($I81:$AB81,CONCATENATE("&lt;",AZ$14),$I87:$AB87)-SUM($AF82:AX82)</f>
        <v>0</v>
      </c>
      <c r="AZ82" s="66">
        <f>SUMIF($I81:$AB81,CONCATENATE("&lt;",BA$14),$I87:$AB87)-SUM($AF82:AY82)</f>
        <v>0</v>
      </c>
      <c r="BA82" s="66">
        <f>SUMIF($I81:$AB81,CONCATENATE("&lt;",BB$14),$I87:$AB87)-SUM($AF82:AZ82)</f>
        <v>0</v>
      </c>
      <c r="BB82" s="66">
        <f>SUMIF($I81:$AB81,CONCATENATE("&lt;",BC$14),$I87:$AB87)-SUM($AF82:BA82)</f>
        <v>0</v>
      </c>
      <c r="BC82" s="66">
        <f>SUMIF($I81:$AB81,CONCATENATE("&lt;",BD$14),$I87:$AB87)-SUM($AF82:BB82)</f>
        <v>0</v>
      </c>
      <c r="BD82" s="66">
        <f>SUMIF($I81:$AB81,CONCATENATE("&lt;",BE$14),$I87:$AB87)-SUM($AF82:BC82)</f>
        <v>0</v>
      </c>
      <c r="BE82" s="66">
        <f>SUMIF($I81:$AB81,CONCATENATE("&lt;",BF$14),$I87:$AB87)-SUM($AF82:BD82)</f>
        <v>0</v>
      </c>
      <c r="BF82" s="66">
        <f>SUMIF($I81:$AB81,CONCATENATE("&lt;",BG$14),$I87:$AB87)-SUM($AF82:BE82)</f>
        <v>0</v>
      </c>
      <c r="BG82" s="66">
        <f>SUMIF($I81:$AB81,CONCATENATE("&lt;",BH$14),$I87:$AB87)-SUM($AF82:BF82)</f>
        <v>0</v>
      </c>
      <c r="BH82" s="66">
        <f>SUMIF($I81:$AB81,CONCATENATE("&lt;",BI$14),$I87:$AB87)-SUM($AF82:BG82)</f>
        <v>0</v>
      </c>
      <c r="BI82" s="66">
        <f>SUMIF($I81:$AB81,CONCATENATE("&lt;",BJ$14),$I87:$AB87)-SUM($AF82:BH82)</f>
        <v>0</v>
      </c>
      <c r="BJ82" s="66">
        <f>SUMIF($I81:$AB81,CONCATENATE("&lt;",BK$14),$I87:$AB87)-SUM($AF82:BI82)</f>
        <v>0</v>
      </c>
      <c r="BK82" s="66">
        <f>SUMIF($I81:$AB81,CONCATENATE("&lt;",BL$14),$I87:$AB87)-SUM($AF82:BJ82)</f>
        <v>0</v>
      </c>
      <c r="BL82" s="66">
        <f>SUMIF($I81:$AB81,CONCATENATE("&gt;=",BL$14),$I87:$AB87)</f>
        <v>0</v>
      </c>
      <c r="BN82" s="67">
        <v>1</v>
      </c>
      <c r="BO82" s="67"/>
      <c r="BP82" s="67"/>
      <c r="BQ82" s="67"/>
      <c r="BS82" s="59">
        <f>IF(E82=BS$14,1,0)</f>
        <v>0</v>
      </c>
      <c r="BT82" s="59">
        <f>IF(E82=BT$14,1,0)</f>
        <v>0</v>
      </c>
      <c r="BU82" s="59">
        <f>IF(E82=BU$14,1,0)</f>
        <v>0</v>
      </c>
      <c r="BV82" s="59">
        <f>IF(E82=BV$14,1,0)</f>
        <v>1</v>
      </c>
      <c r="BW82" s="59">
        <v>1</v>
      </c>
    </row>
    <row r="83" spans="2:75" x14ac:dyDescent="0.15">
      <c r="C83" s="61" t="s">
        <v>63</v>
      </c>
      <c r="D83" s="62" t="s">
        <v>50</v>
      </c>
      <c r="E83" s="68">
        <f>3330000-200000</f>
        <v>3130000</v>
      </c>
      <c r="G83" s="61" t="s">
        <v>63</v>
      </c>
      <c r="H83" s="69"/>
      <c r="I83" s="70">
        <f t="shared" ref="I83:AB83" si="26">IF(I81="","",I82*-$E83)</f>
        <v>-939000</v>
      </c>
      <c r="J83" s="70">
        <f t="shared" si="26"/>
        <v>-626000</v>
      </c>
      <c r="K83" s="70">
        <f t="shared" si="26"/>
        <v>-626000</v>
      </c>
      <c r="L83" s="70">
        <f t="shared" si="26"/>
        <v>-939000</v>
      </c>
      <c r="M83" s="70" t="str">
        <f t="shared" si="26"/>
        <v/>
      </c>
      <c r="N83" s="70" t="str">
        <f t="shared" si="26"/>
        <v/>
      </c>
      <c r="O83" s="70" t="str">
        <f t="shared" si="26"/>
        <v/>
      </c>
      <c r="P83" s="70" t="str">
        <f t="shared" si="26"/>
        <v/>
      </c>
      <c r="Q83" s="70" t="str">
        <f t="shared" si="26"/>
        <v/>
      </c>
      <c r="R83" s="70" t="str">
        <f t="shared" si="26"/>
        <v/>
      </c>
      <c r="S83" s="70" t="str">
        <f t="shared" si="26"/>
        <v/>
      </c>
      <c r="T83" s="70" t="str">
        <f t="shared" si="26"/>
        <v/>
      </c>
      <c r="U83" s="70" t="str">
        <f t="shared" si="26"/>
        <v/>
      </c>
      <c r="V83" s="70" t="str">
        <f t="shared" si="26"/>
        <v/>
      </c>
      <c r="W83" s="70" t="str">
        <f t="shared" si="26"/>
        <v/>
      </c>
      <c r="X83" s="70" t="str">
        <f t="shared" si="26"/>
        <v/>
      </c>
      <c r="Y83" s="70" t="str">
        <f t="shared" si="26"/>
        <v/>
      </c>
      <c r="Z83" s="70" t="str">
        <f t="shared" si="26"/>
        <v/>
      </c>
      <c r="AA83" s="70" t="str">
        <f t="shared" si="26"/>
        <v/>
      </c>
      <c r="AB83" s="70" t="str">
        <f t="shared" si="26"/>
        <v/>
      </c>
      <c r="AD83" s="56"/>
      <c r="AE83" s="57" t="str">
        <f>AE70</f>
        <v>Montant Comptabilisé yc aléas (€)</v>
      </c>
      <c r="AF83" s="66">
        <f>SUMIF($I81:$AB81,CONCATENATE("&lt;",AG$14),$I84:$AB84)</f>
        <v>0</v>
      </c>
      <c r="AG83" s="66">
        <f>SUMIF($I81:$AB81,CONCATENATE("&lt;",AH$14),$I84:$AB84)-SUM($AF83:AF83)</f>
        <v>0</v>
      </c>
      <c r="AH83" s="66">
        <f>SUMIF($I81:$AB81,CONCATENATE("&lt;",AI$14),$I84:$AB84)-SUM($AF83:AG83)</f>
        <v>0</v>
      </c>
      <c r="AI83" s="66">
        <f>SUMIF($I81:$AB81,CONCATENATE("&lt;",AJ$14),$I84:$AB84)-SUM($AF83:AH83)</f>
        <v>-976560</v>
      </c>
      <c r="AJ83" s="66">
        <f>SUMIF($I81:$AB81,CONCATENATE("&lt;",AK$14),$I84:$AB84)-SUM($AF83:AI83)</f>
        <v>-651040</v>
      </c>
      <c r="AK83" s="66">
        <f>SUMIF($I81:$AB81,CONCATENATE("&lt;",AL$14),$I84:$AB84)-SUM($AF83:AJ83)</f>
        <v>-651040</v>
      </c>
      <c r="AL83" s="66">
        <f>SUMIF($I81:$AB81,CONCATENATE("&lt;",AM$14),$I84:$AB84)-SUM($AF83:AK83)</f>
        <v>-976560</v>
      </c>
      <c r="AM83" s="66">
        <f>SUMIF($I81:$AB81,CONCATENATE("&lt;",AN$14),$I84:$AB84)-SUM($AF83:AL83)</f>
        <v>0</v>
      </c>
      <c r="AN83" s="66">
        <f>SUMIF($I81:$AB81,CONCATENATE("&lt;",AO$14),$I84:$AB84)-SUM($AF83:AM83)</f>
        <v>0</v>
      </c>
      <c r="AO83" s="66">
        <f>SUMIF($I81:$AB81,CONCATENATE("&lt;",AP$14),$I84:$AB84)-SUM($AF83:AN83)</f>
        <v>0</v>
      </c>
      <c r="AP83" s="66">
        <f>SUMIF($I81:$AB81,CONCATENATE("&lt;",AQ$14),$I84:$AB84)-SUM($AF83:AO83)</f>
        <v>0</v>
      </c>
      <c r="AQ83" s="66">
        <f>SUMIF($I81:$AB81,CONCATENATE("&lt;",AR$14),$I84:$AB84)-SUM($AF83:AP83)</f>
        <v>0</v>
      </c>
      <c r="AR83" s="66">
        <f>SUMIF($I81:$AB81,CONCATENATE("&lt;",AS$14),$I84:$AB84)-SUM($AF83:AQ83)</f>
        <v>0</v>
      </c>
      <c r="AS83" s="66">
        <f>SUMIF($I81:$AB81,CONCATENATE("&lt;",AT$14),$I84:$AB84)-SUM($AF83:AR83)</f>
        <v>0</v>
      </c>
      <c r="AT83" s="66">
        <f>SUMIF($I81:$AB81,CONCATENATE("&lt;",AU$14),$I84:$AB84)-SUM($AF83:AS83)</f>
        <v>0</v>
      </c>
      <c r="AU83" s="66">
        <f>SUMIF($I81:$AB81,CONCATENATE("&lt;",AV$14),$I84:$AB84)-SUM($AF83:AT83)</f>
        <v>0</v>
      </c>
      <c r="AV83" s="66">
        <f>SUMIF($I81:$AB81,CONCATENATE("&lt;",AW$14),$I84:$AB84)-SUM($AF83:AU83)</f>
        <v>0</v>
      </c>
      <c r="AW83" s="66">
        <f>SUMIF($I81:$AB81,CONCATENATE("&lt;",AX$14),$I84:$AB84)-SUM($AF83:AV83)</f>
        <v>0</v>
      </c>
      <c r="AX83" s="66">
        <f>SUMIF($I81:$AB81,CONCATENATE("&lt;",AY$14),$I84:$AB84)-SUM($AF83:AW83)</f>
        <v>0</v>
      </c>
      <c r="AY83" s="66">
        <f>SUMIF($I81:$AB81,CONCATENATE("&lt;",AZ$14),$I84:$AB84)-SUM($AF83:AX83)</f>
        <v>0</v>
      </c>
      <c r="AZ83" s="66">
        <f>SUMIF($I81:$AB81,CONCATENATE("&lt;",BA$14),$I84:$AB84)-SUM($AF83:AY83)</f>
        <v>0</v>
      </c>
      <c r="BA83" s="66">
        <f>SUMIF($I81:$AB81,CONCATENATE("&lt;",BB$14),$I84:$AB84)-SUM($AF83:AZ83)</f>
        <v>0</v>
      </c>
      <c r="BB83" s="66">
        <f>SUMIF($I81:$AB81,CONCATENATE("&lt;",BC$14),$I84:$AB84)-SUM($AF83:BA83)</f>
        <v>0</v>
      </c>
      <c r="BC83" s="66">
        <f>SUMIF($I81:$AB81,CONCATENATE("&lt;",BD$14),$I84:$AB84)-SUM($AF83:BB83)</f>
        <v>0</v>
      </c>
      <c r="BD83" s="66">
        <f>SUMIF($I81:$AB81,CONCATENATE("&lt;",BE$14),$I84:$AB84)-SUM($AF83:BC83)</f>
        <v>0</v>
      </c>
      <c r="BE83" s="66">
        <f>SUMIF($I81:$AB81,CONCATENATE("&lt;",BF$14),$I84:$AB84)-SUM($AF83:BD83)</f>
        <v>0</v>
      </c>
      <c r="BF83" s="66">
        <f>SUMIF($I81:$AB81,CONCATENATE("&lt;",BG$14),$I84:$AB84)-SUM($AF83:BE83)</f>
        <v>0</v>
      </c>
      <c r="BG83" s="66">
        <f>SUMIF($I81:$AB81,CONCATENATE("&lt;",BH$14),$I84:$AB84)-SUM($AF83:BF83)</f>
        <v>0</v>
      </c>
      <c r="BH83" s="66">
        <f>SUMIF($I81:$AB81,CONCATENATE("&lt;",BI$14),$I84:$AB84)-SUM($AF83:BG83)</f>
        <v>0</v>
      </c>
      <c r="BI83" s="66">
        <f>SUMIF($I81:$AB81,CONCATENATE("&lt;",BJ$14),$I84:$AB84)-SUM($AF83:BH83)</f>
        <v>0</v>
      </c>
      <c r="BJ83" s="66">
        <f>SUMIF($I81:$AB81,CONCATENATE("&lt;",BK$14),$I84:$AB84)-SUM($AF83:BI83)</f>
        <v>0</v>
      </c>
      <c r="BK83" s="66">
        <f>SUMIF($I81:$AB81,CONCATENATE("&lt;",BL$14),$I84:$AB84)-SUM($AF83:BJ83)</f>
        <v>0</v>
      </c>
      <c r="BL83" s="66">
        <f>SUMIF($I81:$AB81,CONCATENATE("&gt;=",BL$14),$I84:$AB84)</f>
        <v>0</v>
      </c>
      <c r="BN83" s="67"/>
      <c r="BO83" s="67">
        <v>1</v>
      </c>
      <c r="BP83" s="67"/>
      <c r="BQ83" s="67"/>
      <c r="BS83" s="59">
        <f>IF(BS82=1,1,0)</f>
        <v>0</v>
      </c>
      <c r="BT83" s="59">
        <f>IF(BT82=1,1,0)</f>
        <v>0</v>
      </c>
      <c r="BU83" s="59">
        <f>IF(BU82=1,1,0)</f>
        <v>0</v>
      </c>
      <c r="BV83" s="59">
        <f>IF(BV82=1,1,0)</f>
        <v>1</v>
      </c>
      <c r="BW83" s="59">
        <v>1</v>
      </c>
    </row>
    <row r="84" spans="2:75" x14ac:dyDescent="0.15">
      <c r="C84" s="61" t="s">
        <v>66</v>
      </c>
      <c r="D84" s="69" t="s">
        <v>67</v>
      </c>
      <c r="E84" s="71">
        <v>0.04</v>
      </c>
      <c r="G84" s="251" t="s">
        <v>68</v>
      </c>
      <c r="H84" s="252"/>
      <c r="I84" s="253">
        <f>IF(I81="","",I87*(1+$E84))</f>
        <v>-976560</v>
      </c>
      <c r="J84" s="253">
        <f>IF(J81="","",J87*(1+$E84))</f>
        <v>-651040</v>
      </c>
      <c r="K84" s="253">
        <f>IF(K81="","",K87*(1+$E84))</f>
        <v>-651040</v>
      </c>
      <c r="L84" s="253">
        <f t="shared" ref="L84:AB84" si="27">IF(L81="","",L87*(1+$E84))</f>
        <v>-976560</v>
      </c>
      <c r="M84" s="253" t="str">
        <f t="shared" si="27"/>
        <v/>
      </c>
      <c r="N84" s="253" t="str">
        <f t="shared" si="27"/>
        <v/>
      </c>
      <c r="O84" s="253" t="str">
        <f t="shared" si="27"/>
        <v/>
      </c>
      <c r="P84" s="253" t="str">
        <f t="shared" si="27"/>
        <v/>
      </c>
      <c r="Q84" s="253" t="str">
        <f t="shared" si="27"/>
        <v/>
      </c>
      <c r="R84" s="253" t="str">
        <f t="shared" si="27"/>
        <v/>
      </c>
      <c r="S84" s="253" t="str">
        <f t="shared" si="27"/>
        <v/>
      </c>
      <c r="T84" s="253" t="str">
        <f t="shared" si="27"/>
        <v/>
      </c>
      <c r="U84" s="253" t="str">
        <f t="shared" si="27"/>
        <v/>
      </c>
      <c r="V84" s="253" t="str">
        <f t="shared" si="27"/>
        <v/>
      </c>
      <c r="W84" s="253" t="str">
        <f t="shared" si="27"/>
        <v/>
      </c>
      <c r="X84" s="253" t="str">
        <f t="shared" si="27"/>
        <v/>
      </c>
      <c r="Y84" s="253" t="str">
        <f t="shared" si="27"/>
        <v/>
      </c>
      <c r="Z84" s="253" t="str">
        <f t="shared" si="27"/>
        <v/>
      </c>
      <c r="AA84" s="253" t="str">
        <f t="shared" si="27"/>
        <v/>
      </c>
      <c r="AB84" s="253" t="str">
        <f t="shared" si="27"/>
        <v/>
      </c>
      <c r="AD84" s="56"/>
      <c r="AE84" s="75"/>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row>
    <row r="85" spans="2:75" x14ac:dyDescent="0.15">
      <c r="B85" s="310" t="s">
        <v>69</v>
      </c>
      <c r="C85" s="61" t="s">
        <v>70</v>
      </c>
      <c r="D85" s="77" t="s">
        <v>71</v>
      </c>
      <c r="E85" s="71"/>
      <c r="G85" s="254" t="s">
        <v>72</v>
      </c>
      <c r="H85" s="255"/>
      <c r="I85" s="256">
        <f>IF(I81="","",IF(COUNT(I81:AB81)&gt;1,$G$382,$G$383))</f>
        <v>0</v>
      </c>
      <c r="J85" s="256">
        <f t="shared" ref="J85:AB85" si="28">IF(J81="","",$G$383)</f>
        <v>45</v>
      </c>
      <c r="K85" s="256">
        <f t="shared" si="28"/>
        <v>45</v>
      </c>
      <c r="L85" s="256">
        <f t="shared" si="28"/>
        <v>45</v>
      </c>
      <c r="M85" s="256" t="str">
        <f t="shared" si="28"/>
        <v/>
      </c>
      <c r="N85" s="256" t="str">
        <f t="shared" si="28"/>
        <v/>
      </c>
      <c r="O85" s="256" t="str">
        <f t="shared" si="28"/>
        <v/>
      </c>
      <c r="P85" s="256" t="str">
        <f t="shared" si="28"/>
        <v/>
      </c>
      <c r="Q85" s="256" t="str">
        <f t="shared" si="28"/>
        <v/>
      </c>
      <c r="R85" s="256" t="str">
        <f t="shared" si="28"/>
        <v/>
      </c>
      <c r="S85" s="256" t="str">
        <f t="shared" si="28"/>
        <v/>
      </c>
      <c r="T85" s="256" t="str">
        <f t="shared" si="28"/>
        <v/>
      </c>
      <c r="U85" s="256" t="str">
        <f t="shared" si="28"/>
        <v/>
      </c>
      <c r="V85" s="256" t="str">
        <f t="shared" si="28"/>
        <v/>
      </c>
      <c r="W85" s="256" t="str">
        <f t="shared" si="28"/>
        <v/>
      </c>
      <c r="X85" s="256" t="str">
        <f t="shared" si="28"/>
        <v/>
      </c>
      <c r="Y85" s="256" t="str">
        <f t="shared" si="28"/>
        <v/>
      </c>
      <c r="Z85" s="256" t="str">
        <f t="shared" si="28"/>
        <v/>
      </c>
      <c r="AA85" s="256" t="str">
        <f t="shared" si="28"/>
        <v/>
      </c>
      <c r="AB85" s="256" t="str">
        <f t="shared" si="28"/>
        <v/>
      </c>
      <c r="AD85" s="56"/>
      <c r="AE85" s="80"/>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row>
    <row r="86" spans="2:75" x14ac:dyDescent="0.15">
      <c r="B86" s="310"/>
      <c r="C86" s="61" t="s">
        <v>73</v>
      </c>
      <c r="D86" s="77" t="s">
        <v>71</v>
      </c>
      <c r="E86" s="82"/>
      <c r="G86" s="254" t="s">
        <v>74</v>
      </c>
      <c r="H86" s="255"/>
      <c r="I86" s="257">
        <f>IF(I81="","",IF(COUNT(I81:AB81)&gt;1,I81+I85+$I$382+$J$382,I81+I85+$I$383+$J$383))</f>
        <v>40695</v>
      </c>
      <c r="J86" s="257">
        <f t="shared" ref="J86:AB86" si="29">IF(J81="","",J81+J85+$I$383+$J$383)</f>
        <v>41106</v>
      </c>
      <c r="K86" s="257">
        <f t="shared" si="29"/>
        <v>41471</v>
      </c>
      <c r="L86" s="257">
        <f t="shared" si="29"/>
        <v>41836</v>
      </c>
      <c r="M86" s="257" t="str">
        <f t="shared" si="29"/>
        <v/>
      </c>
      <c r="N86" s="257" t="str">
        <f t="shared" si="29"/>
        <v/>
      </c>
      <c r="O86" s="257" t="str">
        <f t="shared" si="29"/>
        <v/>
      </c>
      <c r="P86" s="257" t="str">
        <f t="shared" si="29"/>
        <v/>
      </c>
      <c r="Q86" s="257" t="str">
        <f t="shared" si="29"/>
        <v/>
      </c>
      <c r="R86" s="257" t="str">
        <f t="shared" si="29"/>
        <v/>
      </c>
      <c r="S86" s="257" t="str">
        <f t="shared" si="29"/>
        <v/>
      </c>
      <c r="T86" s="257" t="str">
        <f t="shared" si="29"/>
        <v/>
      </c>
      <c r="U86" s="257" t="str">
        <f t="shared" si="29"/>
        <v/>
      </c>
      <c r="V86" s="257" t="str">
        <f t="shared" si="29"/>
        <v/>
      </c>
      <c r="W86" s="257" t="str">
        <f t="shared" si="29"/>
        <v/>
      </c>
      <c r="X86" s="257" t="str">
        <f t="shared" si="29"/>
        <v/>
      </c>
      <c r="Y86" s="257" t="str">
        <f t="shared" si="29"/>
        <v/>
      </c>
      <c r="Z86" s="257" t="str">
        <f t="shared" si="29"/>
        <v/>
      </c>
      <c r="AA86" s="257" t="str">
        <f t="shared" si="29"/>
        <v/>
      </c>
      <c r="AB86" s="257" t="str">
        <f t="shared" si="29"/>
        <v/>
      </c>
    </row>
    <row r="87" spans="2:75" x14ac:dyDescent="0.15">
      <c r="C87" s="61" t="s">
        <v>75</v>
      </c>
      <c r="D87" s="83"/>
      <c r="E87" s="84">
        <f>(E85*E83)+E86</f>
        <v>0</v>
      </c>
      <c r="G87" s="254" t="s">
        <v>76</v>
      </c>
      <c r="H87" s="255"/>
      <c r="I87" s="256">
        <v>-939000</v>
      </c>
      <c r="J87" s="256">
        <v>-626000</v>
      </c>
      <c r="K87" s="256">
        <v>-626000</v>
      </c>
      <c r="L87" s="256">
        <v>-939000</v>
      </c>
      <c r="M87" s="256" t="s">
        <v>208</v>
      </c>
      <c r="N87" s="256" t="s">
        <v>208</v>
      </c>
      <c r="O87" s="256" t="s">
        <v>208</v>
      </c>
      <c r="P87" s="256" t="s">
        <v>208</v>
      </c>
      <c r="Q87" s="256" t="s">
        <v>208</v>
      </c>
      <c r="R87" s="256" t="s">
        <v>208</v>
      </c>
      <c r="S87" s="256" t="s">
        <v>208</v>
      </c>
      <c r="T87" s="256" t="s">
        <v>208</v>
      </c>
      <c r="U87" s="256" t="s">
        <v>208</v>
      </c>
      <c r="V87" s="256" t="s">
        <v>208</v>
      </c>
      <c r="W87" s="256" t="s">
        <v>208</v>
      </c>
      <c r="X87" s="256" t="s">
        <v>208</v>
      </c>
      <c r="Y87" s="256" t="s">
        <v>208</v>
      </c>
      <c r="Z87" s="256" t="s">
        <v>208</v>
      </c>
      <c r="AA87" s="256" t="s">
        <v>208</v>
      </c>
      <c r="AB87" s="256" t="s">
        <v>208</v>
      </c>
      <c r="AG87" s="85"/>
    </row>
    <row r="88" spans="2:75" x14ac:dyDescent="0.15">
      <c r="C88" s="86" t="s">
        <v>77</v>
      </c>
      <c r="D88" s="87"/>
      <c r="E88" s="88" t="str">
        <f>$E$383</f>
        <v>Virement</v>
      </c>
      <c r="G88" s="258" t="s">
        <v>78</v>
      </c>
      <c r="H88" s="255"/>
      <c r="I88" s="259">
        <f>IF(I81="","",1/(POWER(1+$E$371,(I81-$E$372)/365)))</f>
        <v>0.8868131358537934</v>
      </c>
      <c r="J88" s="259">
        <f t="shared" ref="J88:AB88" si="30">IF(J81="","",1/(POWER(1+$E$371,(J81-$E$372)/365)))</f>
        <v>0.79726190997354718</v>
      </c>
      <c r="K88" s="259">
        <f t="shared" si="30"/>
        <v>0.71696214925678692</v>
      </c>
      <c r="L88" s="259">
        <f t="shared" si="30"/>
        <v>0.64475013422372929</v>
      </c>
      <c r="M88" s="259" t="str">
        <f t="shared" si="30"/>
        <v/>
      </c>
      <c r="N88" s="259" t="str">
        <f t="shared" si="30"/>
        <v/>
      </c>
      <c r="O88" s="259" t="str">
        <f t="shared" si="30"/>
        <v/>
      </c>
      <c r="P88" s="259" t="str">
        <f t="shared" si="30"/>
        <v/>
      </c>
      <c r="Q88" s="259" t="str">
        <f t="shared" si="30"/>
        <v/>
      </c>
      <c r="R88" s="259" t="str">
        <f t="shared" si="30"/>
        <v/>
      </c>
      <c r="S88" s="259" t="str">
        <f t="shared" si="30"/>
        <v/>
      </c>
      <c r="T88" s="259" t="str">
        <f t="shared" si="30"/>
        <v/>
      </c>
      <c r="U88" s="259" t="str">
        <f t="shared" si="30"/>
        <v/>
      </c>
      <c r="V88" s="259" t="str">
        <f t="shared" si="30"/>
        <v/>
      </c>
      <c r="W88" s="259" t="str">
        <f t="shared" si="30"/>
        <v/>
      </c>
      <c r="X88" s="259" t="str">
        <f t="shared" si="30"/>
        <v/>
      </c>
      <c r="Y88" s="259" t="str">
        <f t="shared" si="30"/>
        <v/>
      </c>
      <c r="Z88" s="259" t="str">
        <f t="shared" si="30"/>
        <v/>
      </c>
      <c r="AA88" s="259" t="str">
        <f t="shared" si="30"/>
        <v/>
      </c>
      <c r="AB88" s="259" t="str">
        <f t="shared" si="30"/>
        <v/>
      </c>
      <c r="AG88" s="85"/>
    </row>
    <row r="89" spans="2:75" x14ac:dyDescent="0.15">
      <c r="C89" s="251" t="s">
        <v>79</v>
      </c>
      <c r="D89" s="252"/>
      <c r="E89" s="253">
        <f>SUMPRODUCT(I88:AB88,I87:AB87)</f>
        <v>-2386042.1716809827</v>
      </c>
      <c r="G89" s="254" t="s">
        <v>80</v>
      </c>
      <c r="H89" s="255"/>
      <c r="I89" s="257" t="str">
        <f>IF(OR(E83=0,E83=""),"",IF(E82=$A$15,I81,""))</f>
        <v/>
      </c>
      <c r="J89" s="260"/>
      <c r="K89" s="260"/>
      <c r="L89" s="254"/>
      <c r="M89" s="254"/>
      <c r="N89" s="254"/>
      <c r="O89" s="254"/>
      <c r="P89" s="254"/>
      <c r="Q89" s="254"/>
      <c r="R89" s="254"/>
      <c r="S89" s="254"/>
      <c r="T89" s="254"/>
      <c r="U89" s="254"/>
      <c r="V89" s="254"/>
      <c r="W89" s="254"/>
      <c r="X89" s="254"/>
      <c r="Y89" s="254"/>
      <c r="Z89" s="254"/>
      <c r="AA89" s="254"/>
      <c r="AB89" s="254"/>
      <c r="AG89" s="85"/>
    </row>
    <row r="90" spans="2:75" x14ac:dyDescent="0.15">
      <c r="C90" s="254" t="s">
        <v>81</v>
      </c>
      <c r="D90" s="255"/>
      <c r="E90" s="256">
        <f>SUMPRODUCT(I88:AB88,I84:AB84)</f>
        <v>-2481483.8585482221</v>
      </c>
      <c r="G90" s="254" t="s">
        <v>82</v>
      </c>
      <c r="H90" s="255"/>
      <c r="I90" s="257">
        <f>IF(COUNT(I81:AB81)=0,"",MAX(I81:AB81))</f>
        <v>41791</v>
      </c>
      <c r="J90" s="259"/>
      <c r="K90" s="259"/>
      <c r="L90" s="261"/>
      <c r="M90" s="261"/>
      <c r="N90" s="261"/>
      <c r="O90" s="261"/>
      <c r="P90" s="261"/>
      <c r="Q90" s="261"/>
      <c r="R90" s="261"/>
      <c r="S90" s="261"/>
      <c r="T90" s="261"/>
      <c r="U90" s="261"/>
      <c r="V90" s="261"/>
      <c r="W90" s="261"/>
      <c r="X90" s="261"/>
      <c r="Y90" s="261"/>
      <c r="Z90" s="261"/>
      <c r="AA90" s="261"/>
      <c r="AB90" s="261"/>
      <c r="AG90" s="85"/>
    </row>
    <row r="91" spans="2:75" x14ac:dyDescent="0.15">
      <c r="C91" s="254" t="s">
        <v>83</v>
      </c>
      <c r="D91" s="255"/>
      <c r="E91" s="256">
        <f>E83+E87</f>
        <v>3130000</v>
      </c>
      <c r="G91" s="254"/>
      <c r="H91" s="254"/>
      <c r="I91" s="262"/>
      <c r="J91" s="254"/>
      <c r="K91" s="254"/>
      <c r="L91" s="254"/>
      <c r="M91" s="254"/>
      <c r="N91" s="254"/>
      <c r="O91" s="254"/>
      <c r="P91" s="254"/>
      <c r="Q91" s="254"/>
      <c r="R91" s="254"/>
      <c r="S91" s="254"/>
      <c r="T91" s="254"/>
      <c r="U91" s="254"/>
      <c r="V91" s="254"/>
      <c r="W91" s="254"/>
      <c r="X91" s="254"/>
      <c r="Y91" s="254"/>
      <c r="Z91" s="254"/>
      <c r="AA91" s="254"/>
      <c r="AB91" s="254"/>
      <c r="AG91" s="85"/>
    </row>
    <row r="92" spans="2:75" x14ac:dyDescent="0.15">
      <c r="C92" s="254"/>
      <c r="D92" s="254"/>
      <c r="E92" s="254"/>
      <c r="G92" s="254"/>
      <c r="H92" s="255"/>
      <c r="I92" s="254"/>
      <c r="J92" s="254"/>
      <c r="K92" s="254"/>
      <c r="L92" s="254"/>
      <c r="M92" s="254"/>
      <c r="N92" s="254"/>
      <c r="O92" s="254"/>
      <c r="P92" s="254"/>
      <c r="Q92" s="254"/>
      <c r="R92" s="254"/>
      <c r="S92" s="254"/>
      <c r="T92" s="254"/>
      <c r="U92" s="254"/>
      <c r="V92" s="254"/>
      <c r="W92" s="254"/>
      <c r="X92" s="254"/>
      <c r="Y92" s="254"/>
      <c r="Z92" s="254"/>
      <c r="AA92" s="254"/>
      <c r="AB92" s="254"/>
      <c r="AG92" s="85"/>
    </row>
    <row r="93" spans="2:75" ht="12" thickBot="1" x14ac:dyDescent="0.2">
      <c r="C93" s="254"/>
      <c r="D93" s="255"/>
      <c r="E93" s="254"/>
      <c r="G93" s="254"/>
      <c r="H93" s="255"/>
      <c r="I93" s="254"/>
      <c r="J93" s="254"/>
      <c r="K93" s="254"/>
      <c r="L93" s="254"/>
      <c r="M93" s="254"/>
      <c r="N93" s="254"/>
      <c r="O93" s="254"/>
      <c r="P93" s="254"/>
      <c r="Q93" s="254"/>
      <c r="R93" s="254"/>
      <c r="S93" s="254"/>
      <c r="T93" s="254"/>
      <c r="U93" s="254"/>
      <c r="V93" s="254"/>
      <c r="W93" s="254"/>
      <c r="X93" s="254"/>
      <c r="Y93" s="254"/>
      <c r="Z93" s="254"/>
      <c r="AA93" s="254"/>
      <c r="AB93" s="254"/>
    </row>
    <row r="94" spans="2:75" x14ac:dyDescent="0.15">
      <c r="C94" s="40" t="s">
        <v>53</v>
      </c>
      <c r="D94" s="51" t="s">
        <v>50</v>
      </c>
      <c r="E94" s="52" t="s">
        <v>95</v>
      </c>
      <c r="G94" s="53" t="s">
        <v>6</v>
      </c>
      <c r="H94" s="54" t="s">
        <v>50</v>
      </c>
      <c r="I94" s="55">
        <v>41426</v>
      </c>
      <c r="J94" s="55">
        <v>41791</v>
      </c>
      <c r="K94" s="55">
        <v>42157</v>
      </c>
      <c r="L94" s="55"/>
      <c r="M94" s="55"/>
      <c r="N94" s="55"/>
      <c r="O94" s="55"/>
      <c r="P94" s="55"/>
      <c r="Q94" s="55"/>
      <c r="R94" s="55"/>
      <c r="S94" s="55"/>
      <c r="T94" s="55"/>
      <c r="U94" s="55"/>
      <c r="V94" s="55"/>
      <c r="W94" s="55"/>
      <c r="X94" s="55"/>
      <c r="Y94" s="55"/>
      <c r="Z94" s="55"/>
      <c r="AA94" s="55"/>
      <c r="AB94" s="55"/>
      <c r="AD94" s="56"/>
      <c r="BN94" s="40"/>
      <c r="BO94" s="40"/>
      <c r="BP94" s="40"/>
      <c r="BQ94" s="40"/>
    </row>
    <row r="95" spans="2:75" x14ac:dyDescent="0.15">
      <c r="C95" s="61" t="s">
        <v>59</v>
      </c>
      <c r="D95" s="62" t="s">
        <v>50</v>
      </c>
      <c r="E95" s="63" t="s">
        <v>58</v>
      </c>
      <c r="G95" s="61" t="s">
        <v>60</v>
      </c>
      <c r="H95" s="64" t="s">
        <v>50</v>
      </c>
      <c r="I95" s="65">
        <v>0.33333333333333337</v>
      </c>
      <c r="J95" s="65">
        <v>0.33333333333333337</v>
      </c>
      <c r="K95" s="65">
        <v>0.33333333333333337</v>
      </c>
      <c r="L95" s="65"/>
      <c r="M95" s="65"/>
      <c r="N95" s="65"/>
      <c r="O95" s="65"/>
      <c r="P95" s="65"/>
      <c r="Q95" s="65"/>
      <c r="R95" s="65"/>
      <c r="S95" s="65"/>
      <c r="T95" s="65"/>
      <c r="U95" s="65"/>
      <c r="V95" s="65"/>
      <c r="W95" s="65"/>
      <c r="X95" s="65"/>
      <c r="Y95" s="65"/>
      <c r="Z95" s="65"/>
      <c r="AA95" s="65"/>
      <c r="AB95" s="65"/>
      <c r="AD95" s="56"/>
      <c r="AE95" s="57" t="str">
        <f>AE82</f>
        <v>Montant Comptabilisé hors aléas (€)</v>
      </c>
      <c r="AF95" s="66">
        <f>SUMIF($I94:$AB94,CONCATENATE("&lt;",AG$14),$I100:$AB100)</f>
        <v>0</v>
      </c>
      <c r="AG95" s="66">
        <f>SUMIF($I94:$AB94,CONCATENATE("&lt;",AH$14),$I100:$AB100)-SUM($AF95:AF95)</f>
        <v>0</v>
      </c>
      <c r="AH95" s="66">
        <f>SUMIF($I94:$AB94,CONCATENATE("&lt;",AI$14),$I100:$AB100)-SUM($AF95:AG95)</f>
        <v>0</v>
      </c>
      <c r="AI95" s="66">
        <f>SUMIF($I94:$AB94,CONCATENATE("&lt;",AJ$14),$I100:$AB100)-SUM($AF95:AH95)</f>
        <v>0</v>
      </c>
      <c r="AJ95" s="66">
        <f>SUMIF($I94:$AB94,CONCATENATE("&lt;",AK$14),$I100:$AB100)-SUM($AF95:AI95)</f>
        <v>0</v>
      </c>
      <c r="AK95" s="66">
        <f>SUMIF($I94:$AB94,CONCATENATE("&lt;",AL$14),$I100:$AB100)-SUM($AF95:AJ95)</f>
        <v>-87410.000000000015</v>
      </c>
      <c r="AL95" s="66">
        <f>SUMIF($I94:$AB94,CONCATENATE("&lt;",AM$14),$I100:$AB100)-SUM($AF95:AK95)</f>
        <v>-87410.000000000015</v>
      </c>
      <c r="AM95" s="66">
        <f>SUMIF($I94:$AB94,CONCATENATE("&lt;",AN$14),$I100:$AB100)-SUM($AF95:AL95)</f>
        <v>-87410.000000000029</v>
      </c>
      <c r="AN95" s="66">
        <f>SUMIF($I94:$AB94,CONCATENATE("&lt;",AO$14),$I100:$AB100)-SUM($AF95:AM95)</f>
        <v>0</v>
      </c>
      <c r="AO95" s="66">
        <f>SUMIF($I94:$AB94,CONCATENATE("&lt;",AP$14),$I100:$AB100)-SUM($AF95:AN95)</f>
        <v>0</v>
      </c>
      <c r="AP95" s="66">
        <f>SUMIF($I94:$AB94,CONCATENATE("&lt;",AQ$14),$I100:$AB100)-SUM($AF95:AO95)</f>
        <v>0</v>
      </c>
      <c r="AQ95" s="66">
        <f>SUMIF($I94:$AB94,CONCATENATE("&lt;",AR$14),$I100:$AB100)-SUM($AF95:AP95)</f>
        <v>0</v>
      </c>
      <c r="AR95" s="66">
        <f>SUMIF($I94:$AB94,CONCATENATE("&lt;",AS$14),$I100:$AB100)-SUM($AF95:AQ95)</f>
        <v>0</v>
      </c>
      <c r="AS95" s="66">
        <f>SUMIF($I94:$AB94,CONCATENATE("&lt;",AT$14),$I100:$AB100)-SUM($AF95:AR95)</f>
        <v>0</v>
      </c>
      <c r="AT95" s="66">
        <f>SUMIF($I94:$AB94,CONCATENATE("&lt;",AU$14),$I100:$AB100)-SUM($AF95:AS95)</f>
        <v>0</v>
      </c>
      <c r="AU95" s="66">
        <f>SUMIF($I94:$AB94,CONCATENATE("&lt;",AV$14),$I100:$AB100)-SUM($AF95:AT95)</f>
        <v>0</v>
      </c>
      <c r="AV95" s="66">
        <f>SUMIF($I94:$AB94,CONCATENATE("&lt;",AW$14),$I100:$AB100)-SUM($AF95:AU95)</f>
        <v>0</v>
      </c>
      <c r="AW95" s="66">
        <f>SUMIF($I94:$AB94,CONCATENATE("&lt;",AX$14),$I100:$AB100)-SUM($AF95:AV95)</f>
        <v>0</v>
      </c>
      <c r="AX95" s="66">
        <f>SUMIF($I94:$AB94,CONCATENATE("&lt;",AY$14),$I100:$AB100)-SUM($AF95:AW95)</f>
        <v>0</v>
      </c>
      <c r="AY95" s="66">
        <f>SUMIF($I94:$AB94,CONCATENATE("&lt;",AZ$14),$I100:$AB100)-SUM($AF95:AX95)</f>
        <v>0</v>
      </c>
      <c r="AZ95" s="66">
        <f>SUMIF($I94:$AB94,CONCATENATE("&lt;",BA$14),$I100:$AB100)-SUM($AF95:AY95)</f>
        <v>0</v>
      </c>
      <c r="BA95" s="66">
        <f>SUMIF($I94:$AB94,CONCATENATE("&lt;",BB$14),$I100:$AB100)-SUM($AF95:AZ95)</f>
        <v>0</v>
      </c>
      <c r="BB95" s="66">
        <f>SUMIF($I94:$AB94,CONCATENATE("&lt;",BC$14),$I100:$AB100)-SUM($AF95:BA95)</f>
        <v>0</v>
      </c>
      <c r="BC95" s="66">
        <f>SUMIF($I94:$AB94,CONCATENATE("&lt;",BD$14),$I100:$AB100)-SUM($AF95:BB95)</f>
        <v>0</v>
      </c>
      <c r="BD95" s="66">
        <f>SUMIF($I94:$AB94,CONCATENATE("&lt;",BE$14),$I100:$AB100)-SUM($AF95:BC95)</f>
        <v>0</v>
      </c>
      <c r="BE95" s="66">
        <f>SUMIF($I94:$AB94,CONCATENATE("&lt;",BF$14),$I100:$AB100)-SUM($AF95:BD95)</f>
        <v>0</v>
      </c>
      <c r="BF95" s="66">
        <f>SUMIF($I94:$AB94,CONCATENATE("&lt;",BG$14),$I100:$AB100)-SUM($AF95:BE95)</f>
        <v>0</v>
      </c>
      <c r="BG95" s="66">
        <f>SUMIF($I94:$AB94,CONCATENATE("&lt;",BH$14),$I100:$AB100)-SUM($AF95:BF95)</f>
        <v>0</v>
      </c>
      <c r="BH95" s="66">
        <f>SUMIF($I94:$AB94,CONCATENATE("&lt;",BI$14),$I100:$AB100)-SUM($AF95:BG95)</f>
        <v>0</v>
      </c>
      <c r="BI95" s="66">
        <f>SUMIF($I94:$AB94,CONCATENATE("&lt;",BJ$14),$I100:$AB100)-SUM($AF95:BH95)</f>
        <v>0</v>
      </c>
      <c r="BJ95" s="66">
        <f>SUMIF($I94:$AB94,CONCATENATE("&lt;",BK$14),$I100:$AB100)-SUM($AF95:BI95)</f>
        <v>0</v>
      </c>
      <c r="BK95" s="66">
        <f>SUMIF($I94:$AB94,CONCATENATE("&lt;",BL$14),$I100:$AB100)-SUM($AF95:BJ95)</f>
        <v>0</v>
      </c>
      <c r="BL95" s="66">
        <f>SUMIF($I94:$AB94,CONCATENATE("&gt;=",BL$14),$I100:$AB100)</f>
        <v>0</v>
      </c>
      <c r="BN95" s="67">
        <v>1</v>
      </c>
      <c r="BO95" s="67"/>
      <c r="BP95" s="67"/>
      <c r="BQ95" s="67"/>
      <c r="BS95" s="59">
        <f>IF(E95=BS$14,1,0)</f>
        <v>1</v>
      </c>
      <c r="BT95" s="59">
        <f>IF(E95=BT$14,1,0)</f>
        <v>0</v>
      </c>
      <c r="BU95" s="59">
        <f>IF(E95=BU$14,1,0)</f>
        <v>0</v>
      </c>
      <c r="BV95" s="59">
        <f>IF(E95=BV$14,1,0)</f>
        <v>0</v>
      </c>
      <c r="BW95" s="59">
        <v>1</v>
      </c>
    </row>
    <row r="96" spans="2:75" x14ac:dyDescent="0.15">
      <c r="C96" s="61" t="s">
        <v>63</v>
      </c>
      <c r="D96" s="62" t="s">
        <v>50</v>
      </c>
      <c r="E96" s="68">
        <f>1416030-E42</f>
        <v>262230</v>
      </c>
      <c r="G96" s="61" t="s">
        <v>63</v>
      </c>
      <c r="H96" s="69"/>
      <c r="I96" s="70">
        <f t="shared" ref="I96:AB96" si="31">IF(I94="","",I95*-$E96)</f>
        <v>-87410.000000000015</v>
      </c>
      <c r="J96" s="70">
        <f t="shared" si="31"/>
        <v>-87410.000000000015</v>
      </c>
      <c r="K96" s="70">
        <f t="shared" si="31"/>
        <v>-87410.000000000015</v>
      </c>
      <c r="L96" s="70" t="str">
        <f t="shared" si="31"/>
        <v/>
      </c>
      <c r="M96" s="70" t="str">
        <f t="shared" si="31"/>
        <v/>
      </c>
      <c r="N96" s="70" t="str">
        <f t="shared" si="31"/>
        <v/>
      </c>
      <c r="O96" s="70" t="str">
        <f t="shared" si="31"/>
        <v/>
      </c>
      <c r="P96" s="70" t="str">
        <f t="shared" si="31"/>
        <v/>
      </c>
      <c r="Q96" s="70" t="str">
        <f t="shared" si="31"/>
        <v/>
      </c>
      <c r="R96" s="70" t="str">
        <f t="shared" si="31"/>
        <v/>
      </c>
      <c r="S96" s="70" t="str">
        <f t="shared" si="31"/>
        <v/>
      </c>
      <c r="T96" s="70" t="str">
        <f t="shared" si="31"/>
        <v/>
      </c>
      <c r="U96" s="70" t="str">
        <f t="shared" si="31"/>
        <v/>
      </c>
      <c r="V96" s="70" t="str">
        <f t="shared" si="31"/>
        <v/>
      </c>
      <c r="W96" s="70" t="str">
        <f t="shared" si="31"/>
        <v/>
      </c>
      <c r="X96" s="70" t="str">
        <f t="shared" si="31"/>
        <v/>
      </c>
      <c r="Y96" s="70" t="str">
        <f t="shared" si="31"/>
        <v/>
      </c>
      <c r="Z96" s="70" t="str">
        <f t="shared" si="31"/>
        <v/>
      </c>
      <c r="AA96" s="70" t="str">
        <f t="shared" si="31"/>
        <v/>
      </c>
      <c r="AB96" s="70" t="str">
        <f t="shared" si="31"/>
        <v/>
      </c>
      <c r="AD96" s="56"/>
      <c r="AE96" s="57" t="str">
        <f>AE83</f>
        <v>Montant Comptabilisé yc aléas (€)</v>
      </c>
      <c r="AF96" s="66">
        <f>SUMIF($I94:$AB94,CONCATENATE("&lt;",AG$14),$I97:$AB97)</f>
        <v>0</v>
      </c>
      <c r="AG96" s="66">
        <f>SUMIF($I94:$AB94,CONCATENATE("&lt;",AH$14),$I97:$AB97)-SUM($AF96:AF96)</f>
        <v>0</v>
      </c>
      <c r="AH96" s="66">
        <f>SUMIF($I94:$AB94,CONCATENATE("&lt;",AI$14),$I97:$AB97)-SUM($AF96:AG96)</f>
        <v>0</v>
      </c>
      <c r="AI96" s="66">
        <f>SUMIF($I94:$AB94,CONCATENATE("&lt;",AJ$14),$I97:$AB97)-SUM($AF96:AH96)</f>
        <v>0</v>
      </c>
      <c r="AJ96" s="66">
        <f>SUMIF($I94:$AB94,CONCATENATE("&lt;",AK$14),$I97:$AB97)-SUM($AF96:AI96)</f>
        <v>0</v>
      </c>
      <c r="AK96" s="66">
        <f>SUMIF($I94:$AB94,CONCATENATE("&lt;",AL$14),$I97:$AB97)-SUM($AF96:AJ96)</f>
        <v>-90906.400000000023</v>
      </c>
      <c r="AL96" s="66">
        <f>SUMIF($I94:$AB94,CONCATENATE("&lt;",AM$14),$I97:$AB97)-SUM($AF96:AK96)</f>
        <v>-90906.400000000023</v>
      </c>
      <c r="AM96" s="66">
        <f>SUMIF($I94:$AB94,CONCATENATE("&lt;",AN$14),$I97:$AB97)-SUM($AF96:AL96)</f>
        <v>-90906.400000000023</v>
      </c>
      <c r="AN96" s="66">
        <f>SUMIF($I94:$AB94,CONCATENATE("&lt;",AO$14),$I97:$AB97)-SUM($AF96:AM96)</f>
        <v>0</v>
      </c>
      <c r="AO96" s="66">
        <f>SUMIF($I94:$AB94,CONCATENATE("&lt;",AP$14),$I97:$AB97)-SUM($AF96:AN96)</f>
        <v>0</v>
      </c>
      <c r="AP96" s="66">
        <f>SUMIF($I94:$AB94,CONCATENATE("&lt;",AQ$14),$I97:$AB97)-SUM($AF96:AO96)</f>
        <v>0</v>
      </c>
      <c r="AQ96" s="66">
        <f>SUMIF($I94:$AB94,CONCATENATE("&lt;",AR$14),$I97:$AB97)-SUM($AF96:AP96)</f>
        <v>0</v>
      </c>
      <c r="AR96" s="66">
        <f>SUMIF($I94:$AB94,CONCATENATE("&lt;",AS$14),$I97:$AB97)-SUM($AF96:AQ96)</f>
        <v>0</v>
      </c>
      <c r="AS96" s="66">
        <f>SUMIF($I94:$AB94,CONCATENATE("&lt;",AT$14),$I97:$AB97)-SUM($AF96:AR96)</f>
        <v>0</v>
      </c>
      <c r="AT96" s="66">
        <f>SUMIF($I94:$AB94,CONCATENATE("&lt;",AU$14),$I97:$AB97)-SUM($AF96:AS96)</f>
        <v>0</v>
      </c>
      <c r="AU96" s="66">
        <f>SUMIF($I94:$AB94,CONCATENATE("&lt;",AV$14),$I97:$AB97)-SUM($AF96:AT96)</f>
        <v>0</v>
      </c>
      <c r="AV96" s="66">
        <f>SUMIF($I94:$AB94,CONCATENATE("&lt;",AW$14),$I97:$AB97)-SUM($AF96:AU96)</f>
        <v>0</v>
      </c>
      <c r="AW96" s="66">
        <f>SUMIF($I94:$AB94,CONCATENATE("&lt;",AX$14),$I97:$AB97)-SUM($AF96:AV96)</f>
        <v>0</v>
      </c>
      <c r="AX96" s="66">
        <f>SUMIF($I94:$AB94,CONCATENATE("&lt;",AY$14),$I97:$AB97)-SUM($AF96:AW96)</f>
        <v>0</v>
      </c>
      <c r="AY96" s="66">
        <f>SUMIF($I94:$AB94,CONCATENATE("&lt;",AZ$14),$I97:$AB97)-SUM($AF96:AX96)</f>
        <v>0</v>
      </c>
      <c r="AZ96" s="66">
        <f>SUMIF($I94:$AB94,CONCATENATE("&lt;",BA$14),$I97:$AB97)-SUM($AF96:AY96)</f>
        <v>0</v>
      </c>
      <c r="BA96" s="66">
        <f>SUMIF($I94:$AB94,CONCATENATE("&lt;",BB$14),$I97:$AB97)-SUM($AF96:AZ96)</f>
        <v>0</v>
      </c>
      <c r="BB96" s="66">
        <f>SUMIF($I94:$AB94,CONCATENATE("&lt;",BC$14),$I97:$AB97)-SUM($AF96:BA96)</f>
        <v>0</v>
      </c>
      <c r="BC96" s="66">
        <f>SUMIF($I94:$AB94,CONCATENATE("&lt;",BD$14),$I97:$AB97)-SUM($AF96:BB96)</f>
        <v>0</v>
      </c>
      <c r="BD96" s="66">
        <f>SUMIF($I94:$AB94,CONCATENATE("&lt;",BE$14),$I97:$AB97)-SUM($AF96:BC96)</f>
        <v>0</v>
      </c>
      <c r="BE96" s="66">
        <f>SUMIF($I94:$AB94,CONCATENATE("&lt;",BF$14),$I97:$AB97)-SUM($AF96:BD96)</f>
        <v>0</v>
      </c>
      <c r="BF96" s="66">
        <f>SUMIF($I94:$AB94,CONCATENATE("&lt;",BG$14),$I97:$AB97)-SUM($AF96:BE96)</f>
        <v>0</v>
      </c>
      <c r="BG96" s="66">
        <f>SUMIF($I94:$AB94,CONCATENATE("&lt;",BH$14),$I97:$AB97)-SUM($AF96:BF96)</f>
        <v>0</v>
      </c>
      <c r="BH96" s="66">
        <f>SUMIF($I94:$AB94,CONCATENATE("&lt;",BI$14),$I97:$AB97)-SUM($AF96:BG96)</f>
        <v>0</v>
      </c>
      <c r="BI96" s="66">
        <f>SUMIF($I94:$AB94,CONCATENATE("&lt;",BJ$14),$I97:$AB97)-SUM($AF96:BH96)</f>
        <v>0</v>
      </c>
      <c r="BJ96" s="66">
        <f>SUMIF($I94:$AB94,CONCATENATE("&lt;",BK$14),$I97:$AB97)-SUM($AF96:BI96)</f>
        <v>0</v>
      </c>
      <c r="BK96" s="66">
        <f>SUMIF($I94:$AB94,CONCATENATE("&lt;",BL$14),$I97:$AB97)-SUM($AF96:BJ96)</f>
        <v>0</v>
      </c>
      <c r="BL96" s="66">
        <f>SUMIF($I94:$AB94,CONCATENATE("&gt;=",BL$14),$I97:$AB97)</f>
        <v>0</v>
      </c>
      <c r="BN96" s="67"/>
      <c r="BO96" s="67">
        <v>1</v>
      </c>
      <c r="BP96" s="67"/>
      <c r="BQ96" s="67"/>
      <c r="BS96" s="59">
        <f>IF(BS95=1,1,0)</f>
        <v>1</v>
      </c>
      <c r="BT96" s="59">
        <f>IF(BT95=1,1,0)</f>
        <v>0</v>
      </c>
      <c r="BU96" s="59">
        <f>IF(BU95=1,1,0)</f>
        <v>0</v>
      </c>
      <c r="BV96" s="59">
        <f>IF(BV95=1,1,0)</f>
        <v>0</v>
      </c>
      <c r="BW96" s="59">
        <v>1</v>
      </c>
    </row>
    <row r="97" spans="2:75" x14ac:dyDescent="0.15">
      <c r="C97" s="61" t="s">
        <v>66</v>
      </c>
      <c r="D97" s="69" t="s">
        <v>67</v>
      </c>
      <c r="E97" s="71">
        <v>0.04</v>
      </c>
      <c r="G97" s="251" t="s">
        <v>68</v>
      </c>
      <c r="H97" s="252"/>
      <c r="I97" s="253">
        <f>IF(I94="","",I100*(1+$E97))</f>
        <v>-90906.400000000023</v>
      </c>
      <c r="J97" s="253">
        <f>IF(J94="","",J100*(1+$E97))</f>
        <v>-90906.400000000023</v>
      </c>
      <c r="K97" s="253">
        <f>IF(K94="","",K100*(1+$E97))</f>
        <v>-90906.400000000023</v>
      </c>
      <c r="L97" s="253" t="str">
        <f t="shared" ref="L97:AB97" si="32">IF(L94="","",L100*(1+$E97))</f>
        <v/>
      </c>
      <c r="M97" s="253" t="str">
        <f t="shared" si="32"/>
        <v/>
      </c>
      <c r="N97" s="253" t="str">
        <f t="shared" si="32"/>
        <v/>
      </c>
      <c r="O97" s="253" t="str">
        <f t="shared" si="32"/>
        <v/>
      </c>
      <c r="P97" s="253" t="str">
        <f t="shared" si="32"/>
        <v/>
      </c>
      <c r="Q97" s="253" t="str">
        <f t="shared" si="32"/>
        <v/>
      </c>
      <c r="R97" s="253" t="str">
        <f t="shared" si="32"/>
        <v/>
      </c>
      <c r="S97" s="253" t="str">
        <f t="shared" si="32"/>
        <v/>
      </c>
      <c r="T97" s="253" t="str">
        <f t="shared" si="32"/>
        <v/>
      </c>
      <c r="U97" s="253" t="str">
        <f t="shared" si="32"/>
        <v/>
      </c>
      <c r="V97" s="253" t="str">
        <f t="shared" si="32"/>
        <v/>
      </c>
      <c r="W97" s="253" t="str">
        <f t="shared" si="32"/>
        <v/>
      </c>
      <c r="X97" s="253" t="str">
        <f t="shared" si="32"/>
        <v/>
      </c>
      <c r="Y97" s="253" t="str">
        <f t="shared" si="32"/>
        <v/>
      </c>
      <c r="Z97" s="253" t="str">
        <f t="shared" si="32"/>
        <v/>
      </c>
      <c r="AA97" s="253" t="str">
        <f t="shared" si="32"/>
        <v/>
      </c>
      <c r="AB97" s="253" t="str">
        <f t="shared" si="32"/>
        <v/>
      </c>
      <c r="AD97" s="56"/>
      <c r="AE97" s="75"/>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row>
    <row r="98" spans="2:75" x14ac:dyDescent="0.15">
      <c r="B98" s="310" t="s">
        <v>69</v>
      </c>
      <c r="C98" s="61" t="s">
        <v>70</v>
      </c>
      <c r="D98" s="77" t="s">
        <v>71</v>
      </c>
      <c r="E98" s="71"/>
      <c r="G98" s="254" t="s">
        <v>72</v>
      </c>
      <c r="H98" s="255"/>
      <c r="I98" s="256">
        <f>IF(I94="","",IF(COUNT(I94:AB94)&gt;1,$G$382,$G$383))</f>
        <v>0</v>
      </c>
      <c r="J98" s="256">
        <f t="shared" ref="J98:AB98" si="33">IF(J94="","",$G$383)</f>
        <v>45</v>
      </c>
      <c r="K98" s="256">
        <f t="shared" si="33"/>
        <v>45</v>
      </c>
      <c r="L98" s="256" t="str">
        <f t="shared" si="33"/>
        <v/>
      </c>
      <c r="M98" s="256" t="str">
        <f t="shared" si="33"/>
        <v/>
      </c>
      <c r="N98" s="256" t="str">
        <f t="shared" si="33"/>
        <v/>
      </c>
      <c r="O98" s="256" t="str">
        <f t="shared" si="33"/>
        <v/>
      </c>
      <c r="P98" s="256" t="str">
        <f t="shared" si="33"/>
        <v/>
      </c>
      <c r="Q98" s="256" t="str">
        <f t="shared" si="33"/>
        <v/>
      </c>
      <c r="R98" s="256" t="str">
        <f t="shared" si="33"/>
        <v/>
      </c>
      <c r="S98" s="256" t="str">
        <f t="shared" si="33"/>
        <v/>
      </c>
      <c r="T98" s="256" t="str">
        <f t="shared" si="33"/>
        <v/>
      </c>
      <c r="U98" s="256" t="str">
        <f t="shared" si="33"/>
        <v/>
      </c>
      <c r="V98" s="256" t="str">
        <f t="shared" si="33"/>
        <v/>
      </c>
      <c r="W98" s="256" t="str">
        <f t="shared" si="33"/>
        <v/>
      </c>
      <c r="X98" s="256" t="str">
        <f t="shared" si="33"/>
        <v/>
      </c>
      <c r="Y98" s="256" t="str">
        <f t="shared" si="33"/>
        <v/>
      </c>
      <c r="Z98" s="256" t="str">
        <f t="shared" si="33"/>
        <v/>
      </c>
      <c r="AA98" s="256" t="str">
        <f t="shared" si="33"/>
        <v/>
      </c>
      <c r="AB98" s="256" t="str">
        <f t="shared" si="33"/>
        <v/>
      </c>
      <c r="AD98" s="56"/>
      <c r="AE98" s="80"/>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row>
    <row r="99" spans="2:75" x14ac:dyDescent="0.15">
      <c r="B99" s="310"/>
      <c r="C99" s="61" t="s">
        <v>73</v>
      </c>
      <c r="D99" s="77" t="s">
        <v>71</v>
      </c>
      <c r="E99" s="82"/>
      <c r="G99" s="254" t="s">
        <v>74</v>
      </c>
      <c r="H99" s="255"/>
      <c r="I99" s="257">
        <f>IF(I94="","",IF(COUNT(I94:AB94)&gt;1,I94+I98+$I$382+$J$382,I94+I98+$I$383+$J$383))</f>
        <v>41426</v>
      </c>
      <c r="J99" s="257">
        <f t="shared" ref="J99:AB99" si="34">IF(J94="","",J94+J98+$I$383+$J$383)</f>
        <v>41836</v>
      </c>
      <c r="K99" s="257">
        <f t="shared" si="34"/>
        <v>42202</v>
      </c>
      <c r="L99" s="257" t="str">
        <f t="shared" si="34"/>
        <v/>
      </c>
      <c r="M99" s="257" t="str">
        <f t="shared" si="34"/>
        <v/>
      </c>
      <c r="N99" s="257" t="str">
        <f t="shared" si="34"/>
        <v/>
      </c>
      <c r="O99" s="257" t="str">
        <f t="shared" si="34"/>
        <v/>
      </c>
      <c r="P99" s="257" t="str">
        <f t="shared" si="34"/>
        <v/>
      </c>
      <c r="Q99" s="257" t="str">
        <f t="shared" si="34"/>
        <v/>
      </c>
      <c r="R99" s="257" t="str">
        <f t="shared" si="34"/>
        <v/>
      </c>
      <c r="S99" s="257" t="str">
        <f t="shared" si="34"/>
        <v/>
      </c>
      <c r="T99" s="257" t="str">
        <f t="shared" si="34"/>
        <v/>
      </c>
      <c r="U99" s="257" t="str">
        <f t="shared" si="34"/>
        <v/>
      </c>
      <c r="V99" s="257" t="str">
        <f t="shared" si="34"/>
        <v/>
      </c>
      <c r="W99" s="257" t="str">
        <f t="shared" si="34"/>
        <v/>
      </c>
      <c r="X99" s="257" t="str">
        <f t="shared" si="34"/>
        <v/>
      </c>
      <c r="Y99" s="257" t="str">
        <f t="shared" si="34"/>
        <v/>
      </c>
      <c r="Z99" s="257" t="str">
        <f t="shared" si="34"/>
        <v/>
      </c>
      <c r="AA99" s="257" t="str">
        <f t="shared" si="34"/>
        <v/>
      </c>
      <c r="AB99" s="257" t="str">
        <f t="shared" si="34"/>
        <v/>
      </c>
    </row>
    <row r="100" spans="2:75" x14ac:dyDescent="0.15">
      <c r="C100" s="61" t="s">
        <v>75</v>
      </c>
      <c r="D100" s="83"/>
      <c r="E100" s="84">
        <f>(E98*E96)+E99</f>
        <v>0</v>
      </c>
      <c r="G100" s="254" t="s">
        <v>76</v>
      </c>
      <c r="H100" s="255"/>
      <c r="I100" s="256">
        <v>-87410.000000000015</v>
      </c>
      <c r="J100" s="256">
        <v>-87410.000000000015</v>
      </c>
      <c r="K100" s="256">
        <v>-87410.000000000015</v>
      </c>
      <c r="L100" s="256" t="s">
        <v>208</v>
      </c>
      <c r="M100" s="256" t="s">
        <v>208</v>
      </c>
      <c r="N100" s="256" t="s">
        <v>208</v>
      </c>
      <c r="O100" s="256" t="s">
        <v>208</v>
      </c>
      <c r="P100" s="256" t="s">
        <v>208</v>
      </c>
      <c r="Q100" s="256" t="s">
        <v>208</v>
      </c>
      <c r="R100" s="256" t="s">
        <v>208</v>
      </c>
      <c r="S100" s="256" t="s">
        <v>208</v>
      </c>
      <c r="T100" s="256" t="s">
        <v>208</v>
      </c>
      <c r="U100" s="256" t="s">
        <v>208</v>
      </c>
      <c r="V100" s="256" t="s">
        <v>208</v>
      </c>
      <c r="W100" s="256" t="s">
        <v>208</v>
      </c>
      <c r="X100" s="256" t="s">
        <v>208</v>
      </c>
      <c r="Y100" s="256" t="s">
        <v>208</v>
      </c>
      <c r="Z100" s="256" t="s">
        <v>208</v>
      </c>
      <c r="AA100" s="256" t="s">
        <v>208</v>
      </c>
      <c r="AB100" s="256" t="s">
        <v>208</v>
      </c>
      <c r="AG100" s="85"/>
    </row>
    <row r="101" spans="2:75" x14ac:dyDescent="0.15">
      <c r="C101" s="86" t="s">
        <v>77</v>
      </c>
      <c r="D101" s="87"/>
      <c r="E101" s="88" t="str">
        <f>$E$383</f>
        <v>Virement</v>
      </c>
      <c r="G101" s="258" t="s">
        <v>78</v>
      </c>
      <c r="H101" s="255"/>
      <c r="I101" s="259">
        <f>IF(I94="","",1/(POWER(1+$E$371,(I94-$E$372)/365)))</f>
        <v>0.71696214925678692</v>
      </c>
      <c r="J101" s="259">
        <f t="shared" ref="J101:AB101" si="35">IF(J94="","",1/(POWER(1+$E$371,(J94-$E$372)/365)))</f>
        <v>0.64475013422372929</v>
      </c>
      <c r="K101" s="259">
        <f t="shared" si="35"/>
        <v>0.57964265828337813</v>
      </c>
      <c r="L101" s="259" t="str">
        <f t="shared" si="35"/>
        <v/>
      </c>
      <c r="M101" s="259" t="str">
        <f t="shared" si="35"/>
        <v/>
      </c>
      <c r="N101" s="259" t="str">
        <f t="shared" si="35"/>
        <v/>
      </c>
      <c r="O101" s="259" t="str">
        <f t="shared" si="35"/>
        <v/>
      </c>
      <c r="P101" s="259" t="str">
        <f t="shared" si="35"/>
        <v/>
      </c>
      <c r="Q101" s="259" t="str">
        <f t="shared" si="35"/>
        <v/>
      </c>
      <c r="R101" s="259" t="str">
        <f t="shared" si="35"/>
        <v/>
      </c>
      <c r="S101" s="259" t="str">
        <f t="shared" si="35"/>
        <v/>
      </c>
      <c r="T101" s="259" t="str">
        <f t="shared" si="35"/>
        <v/>
      </c>
      <c r="U101" s="259" t="str">
        <f t="shared" si="35"/>
        <v/>
      </c>
      <c r="V101" s="259" t="str">
        <f t="shared" si="35"/>
        <v/>
      </c>
      <c r="W101" s="259" t="str">
        <f t="shared" si="35"/>
        <v/>
      </c>
      <c r="X101" s="259" t="str">
        <f t="shared" si="35"/>
        <v/>
      </c>
      <c r="Y101" s="259" t="str">
        <f t="shared" si="35"/>
        <v/>
      </c>
      <c r="Z101" s="259" t="str">
        <f t="shared" si="35"/>
        <v/>
      </c>
      <c r="AA101" s="259" t="str">
        <f t="shared" si="35"/>
        <v/>
      </c>
      <c r="AB101" s="259" t="str">
        <f t="shared" si="35"/>
        <v/>
      </c>
      <c r="AG101" s="85"/>
    </row>
    <row r="102" spans="2:75" x14ac:dyDescent="0.15">
      <c r="C102" s="251" t="s">
        <v>79</v>
      </c>
      <c r="D102" s="252"/>
      <c r="E102" s="253">
        <f>SUMPRODUCT(I101:AB101,I100:AB100)</f>
        <v>-169693.83545958204</v>
      </c>
      <c r="G102" s="254" t="s">
        <v>80</v>
      </c>
      <c r="H102" s="255"/>
      <c r="I102" s="257">
        <f>IF(OR(E96=0,E96=""),"",IF(E95=$A$15,I94,""))</f>
        <v>41426</v>
      </c>
      <c r="J102" s="260"/>
      <c r="K102" s="260"/>
      <c r="L102" s="254"/>
      <c r="M102" s="254"/>
      <c r="N102" s="254"/>
      <c r="O102" s="254"/>
      <c r="P102" s="254"/>
      <c r="Q102" s="254"/>
      <c r="R102" s="254"/>
      <c r="S102" s="254"/>
      <c r="T102" s="254"/>
      <c r="U102" s="254"/>
      <c r="V102" s="254"/>
      <c r="W102" s="254"/>
      <c r="X102" s="254"/>
      <c r="Y102" s="254"/>
      <c r="Z102" s="254"/>
      <c r="AA102" s="254"/>
      <c r="AB102" s="254"/>
      <c r="AG102" s="85"/>
    </row>
    <row r="103" spans="2:75" x14ac:dyDescent="0.15">
      <c r="C103" s="254" t="s">
        <v>81</v>
      </c>
      <c r="D103" s="255"/>
      <c r="E103" s="256">
        <f>SUMPRODUCT(I101:AB101,I97:AB97)</f>
        <v>-176481.58887796535</v>
      </c>
      <c r="G103" s="254" t="s">
        <v>82</v>
      </c>
      <c r="H103" s="255"/>
      <c r="I103" s="257">
        <f>IF(COUNT(I94:AB94)=0,"",MAX(I94:AB94))</f>
        <v>42157</v>
      </c>
      <c r="J103" s="259"/>
      <c r="K103" s="259"/>
      <c r="L103" s="261"/>
      <c r="M103" s="261"/>
      <c r="N103" s="261"/>
      <c r="O103" s="261"/>
      <c r="P103" s="261"/>
      <c r="Q103" s="261"/>
      <c r="R103" s="261"/>
      <c r="S103" s="261"/>
      <c r="T103" s="261"/>
      <c r="U103" s="261"/>
      <c r="V103" s="261"/>
      <c r="W103" s="261"/>
      <c r="X103" s="261"/>
      <c r="Y103" s="261"/>
      <c r="Z103" s="261"/>
      <c r="AA103" s="261"/>
      <c r="AB103" s="261"/>
      <c r="AG103" s="85"/>
    </row>
    <row r="104" spans="2:75" x14ac:dyDescent="0.15">
      <c r="C104" s="254" t="s">
        <v>83</v>
      </c>
      <c r="D104" s="255"/>
      <c r="E104" s="256">
        <f>E96+E100</f>
        <v>262230</v>
      </c>
      <c r="G104" s="254"/>
      <c r="H104" s="254"/>
      <c r="I104" s="262"/>
      <c r="J104" s="254"/>
      <c r="K104" s="254"/>
      <c r="L104" s="254"/>
      <c r="M104" s="254"/>
      <c r="N104" s="254"/>
      <c r="O104" s="254"/>
      <c r="P104" s="254"/>
      <c r="Q104" s="254"/>
      <c r="R104" s="254"/>
      <c r="S104" s="254"/>
      <c r="T104" s="254"/>
      <c r="U104" s="254"/>
      <c r="V104" s="254"/>
      <c r="W104" s="254"/>
      <c r="X104" s="254"/>
      <c r="Y104" s="254"/>
      <c r="Z104" s="254"/>
      <c r="AA104" s="254"/>
      <c r="AB104" s="254"/>
      <c r="AG104" s="85"/>
    </row>
    <row r="105" spans="2:75" x14ac:dyDescent="0.15">
      <c r="C105" s="254"/>
      <c r="D105" s="254"/>
      <c r="E105" s="254"/>
      <c r="G105" s="254"/>
      <c r="H105" s="255"/>
      <c r="I105" s="254"/>
      <c r="J105" s="254"/>
      <c r="K105" s="254"/>
      <c r="L105" s="254"/>
      <c r="M105" s="254"/>
      <c r="N105" s="254"/>
      <c r="O105" s="254"/>
      <c r="P105" s="254"/>
      <c r="Q105" s="254"/>
      <c r="R105" s="254"/>
      <c r="S105" s="254"/>
      <c r="T105" s="254"/>
      <c r="U105" s="254"/>
      <c r="V105" s="254"/>
      <c r="W105" s="254"/>
      <c r="X105" s="254"/>
      <c r="Y105" s="254"/>
      <c r="Z105" s="254"/>
      <c r="AA105" s="254"/>
      <c r="AB105" s="254"/>
      <c r="AG105" s="85"/>
    </row>
    <row r="106" spans="2:75" ht="12" thickBot="1" x14ac:dyDescent="0.2">
      <c r="C106" s="254"/>
      <c r="D106" s="255"/>
      <c r="E106" s="254"/>
      <c r="G106" s="254"/>
      <c r="H106" s="255"/>
      <c r="I106" s="254"/>
      <c r="J106" s="254"/>
      <c r="K106" s="254"/>
      <c r="L106" s="254"/>
      <c r="M106" s="254"/>
      <c r="N106" s="254"/>
      <c r="O106" s="254"/>
      <c r="P106" s="254"/>
      <c r="Q106" s="254"/>
      <c r="R106" s="254"/>
      <c r="S106" s="254"/>
      <c r="T106" s="254"/>
      <c r="U106" s="254"/>
      <c r="V106" s="254"/>
      <c r="W106" s="254"/>
      <c r="X106" s="254"/>
      <c r="Y106" s="254"/>
      <c r="Z106" s="254"/>
      <c r="AA106" s="254"/>
      <c r="AB106" s="254"/>
    </row>
    <row r="107" spans="2:75" x14ac:dyDescent="0.15">
      <c r="C107" s="40" t="s">
        <v>53</v>
      </c>
      <c r="D107" s="51" t="s">
        <v>50</v>
      </c>
      <c r="E107" s="52" t="s">
        <v>96</v>
      </c>
      <c r="G107" s="53" t="s">
        <v>6</v>
      </c>
      <c r="H107" s="54" t="s">
        <v>50</v>
      </c>
      <c r="I107" s="55">
        <v>41426</v>
      </c>
      <c r="J107" s="55">
        <v>41791</v>
      </c>
      <c r="K107" s="55">
        <v>42157</v>
      </c>
      <c r="L107" s="55"/>
      <c r="M107" s="55"/>
      <c r="N107" s="55"/>
      <c r="O107" s="55"/>
      <c r="P107" s="55"/>
      <c r="Q107" s="55"/>
      <c r="R107" s="55"/>
      <c r="S107" s="55"/>
      <c r="T107" s="55"/>
      <c r="U107" s="55"/>
      <c r="V107" s="55"/>
      <c r="W107" s="55"/>
      <c r="X107" s="55"/>
      <c r="Y107" s="55"/>
      <c r="Z107" s="55"/>
      <c r="AA107" s="55"/>
      <c r="AB107" s="55"/>
      <c r="AD107" s="56"/>
      <c r="BN107" s="40"/>
      <c r="BO107" s="40"/>
      <c r="BP107" s="40"/>
      <c r="BQ107" s="40"/>
    </row>
    <row r="108" spans="2:75" x14ac:dyDescent="0.15">
      <c r="C108" s="61" t="s">
        <v>59</v>
      </c>
      <c r="D108" s="62" t="s">
        <v>50</v>
      </c>
      <c r="E108" s="63" t="s">
        <v>44</v>
      </c>
      <c r="G108" s="61" t="s">
        <v>60</v>
      </c>
      <c r="H108" s="64" t="s">
        <v>50</v>
      </c>
      <c r="I108" s="65">
        <v>0.33333333333333337</v>
      </c>
      <c r="J108" s="65">
        <v>0.33333333333333337</v>
      </c>
      <c r="K108" s="65">
        <v>0.33333333333333337</v>
      </c>
      <c r="L108" s="65"/>
      <c r="M108" s="65"/>
      <c r="N108" s="65"/>
      <c r="O108" s="65"/>
      <c r="P108" s="65"/>
      <c r="Q108" s="65"/>
      <c r="R108" s="65"/>
      <c r="S108" s="65"/>
      <c r="T108" s="65"/>
      <c r="U108" s="65"/>
      <c r="V108" s="65"/>
      <c r="W108" s="65"/>
      <c r="X108" s="65"/>
      <c r="Y108" s="65"/>
      <c r="Z108" s="65"/>
      <c r="AA108" s="65"/>
      <c r="AB108" s="65"/>
      <c r="AD108" s="56"/>
      <c r="AE108" s="57" t="str">
        <f>AE95</f>
        <v>Montant Comptabilisé hors aléas (€)</v>
      </c>
      <c r="AF108" s="66">
        <f>SUMIF($I107:$AB107,CONCATENATE("&lt;",AG$14),$I113:$AB113)</f>
        <v>0</v>
      </c>
      <c r="AG108" s="66">
        <f>SUMIF($I107:$AB107,CONCATENATE("&lt;",AH$14),$I113:$AB113)-SUM($AF108:AF108)</f>
        <v>0</v>
      </c>
      <c r="AH108" s="66">
        <f>SUMIF($I107:$AB107,CONCATENATE("&lt;",AI$14),$I113:$AB113)-SUM($AF108:AG108)</f>
        <v>0</v>
      </c>
      <c r="AI108" s="66">
        <f>SUMIF($I107:$AB107,CONCATENATE("&lt;",AJ$14),$I113:$AB113)-SUM($AF108:AH108)</f>
        <v>0</v>
      </c>
      <c r="AJ108" s="66">
        <f>SUMIF($I107:$AB107,CONCATENATE("&lt;",AK$14),$I113:$AB113)-SUM($AF108:AI108)</f>
        <v>0</v>
      </c>
      <c r="AK108" s="66">
        <f>SUMIF($I107:$AB107,CONCATENATE("&lt;",AL$14),$I113:$AB113)-SUM($AF108:AJ108)</f>
        <v>-519982.00000000006</v>
      </c>
      <c r="AL108" s="66">
        <f>SUMIF($I107:$AB107,CONCATENATE("&lt;",AM$14),$I113:$AB113)-SUM($AF108:AK108)</f>
        <v>-519982.00000000006</v>
      </c>
      <c r="AM108" s="66">
        <f>SUMIF($I107:$AB107,CONCATENATE("&lt;",AN$14),$I113:$AB113)-SUM($AF108:AL108)</f>
        <v>-519982.00000000012</v>
      </c>
      <c r="AN108" s="66">
        <f>SUMIF($I107:$AB107,CONCATENATE("&lt;",AO$14),$I113:$AB113)-SUM($AF108:AM108)</f>
        <v>0</v>
      </c>
      <c r="AO108" s="66">
        <f>SUMIF($I107:$AB107,CONCATENATE("&lt;",AP$14),$I113:$AB113)-SUM($AF108:AN108)</f>
        <v>0</v>
      </c>
      <c r="AP108" s="66">
        <f>SUMIF($I107:$AB107,CONCATENATE("&lt;",AQ$14),$I113:$AB113)-SUM($AF108:AO108)</f>
        <v>0</v>
      </c>
      <c r="AQ108" s="66">
        <f>SUMIF($I107:$AB107,CONCATENATE("&lt;",AR$14),$I113:$AB113)-SUM($AF108:AP108)</f>
        <v>0</v>
      </c>
      <c r="AR108" s="66">
        <f>SUMIF($I107:$AB107,CONCATENATE("&lt;",AS$14),$I113:$AB113)-SUM($AF108:AQ108)</f>
        <v>0</v>
      </c>
      <c r="AS108" s="66">
        <f>SUMIF($I107:$AB107,CONCATENATE("&lt;",AT$14),$I113:$AB113)-SUM($AF108:AR108)</f>
        <v>0</v>
      </c>
      <c r="AT108" s="66">
        <f>SUMIF($I107:$AB107,CONCATENATE("&lt;",AU$14),$I113:$AB113)-SUM($AF108:AS108)</f>
        <v>0</v>
      </c>
      <c r="AU108" s="66">
        <f>SUMIF($I107:$AB107,CONCATENATE("&lt;",AV$14),$I113:$AB113)-SUM($AF108:AT108)</f>
        <v>0</v>
      </c>
      <c r="AV108" s="66">
        <f>SUMIF($I107:$AB107,CONCATENATE("&lt;",AW$14),$I113:$AB113)-SUM($AF108:AU108)</f>
        <v>0</v>
      </c>
      <c r="AW108" s="66">
        <f>SUMIF($I107:$AB107,CONCATENATE("&lt;",AX$14),$I113:$AB113)-SUM($AF108:AV108)</f>
        <v>0</v>
      </c>
      <c r="AX108" s="66">
        <f>SUMIF($I107:$AB107,CONCATENATE("&lt;",AY$14),$I113:$AB113)-SUM($AF108:AW108)</f>
        <v>0</v>
      </c>
      <c r="AY108" s="66">
        <f>SUMIF($I107:$AB107,CONCATENATE("&lt;",AZ$14),$I113:$AB113)-SUM($AF108:AX108)</f>
        <v>0</v>
      </c>
      <c r="AZ108" s="66">
        <f>SUMIF($I107:$AB107,CONCATENATE("&lt;",BA$14),$I113:$AB113)-SUM($AF108:AY108)</f>
        <v>0</v>
      </c>
      <c r="BA108" s="66">
        <f>SUMIF($I107:$AB107,CONCATENATE("&lt;",BB$14),$I113:$AB113)-SUM($AF108:AZ108)</f>
        <v>0</v>
      </c>
      <c r="BB108" s="66">
        <f>SUMIF($I107:$AB107,CONCATENATE("&lt;",BC$14),$I113:$AB113)-SUM($AF108:BA108)</f>
        <v>0</v>
      </c>
      <c r="BC108" s="66">
        <f>SUMIF($I107:$AB107,CONCATENATE("&lt;",BD$14),$I113:$AB113)-SUM($AF108:BB108)</f>
        <v>0</v>
      </c>
      <c r="BD108" s="66">
        <f>SUMIF($I107:$AB107,CONCATENATE("&lt;",BE$14),$I113:$AB113)-SUM($AF108:BC108)</f>
        <v>0</v>
      </c>
      <c r="BE108" s="66">
        <f>SUMIF($I107:$AB107,CONCATENATE("&lt;",BF$14),$I113:$AB113)-SUM($AF108:BD108)</f>
        <v>0</v>
      </c>
      <c r="BF108" s="66">
        <f>SUMIF($I107:$AB107,CONCATENATE("&lt;",BG$14),$I113:$AB113)-SUM($AF108:BE108)</f>
        <v>0</v>
      </c>
      <c r="BG108" s="66">
        <f>SUMIF($I107:$AB107,CONCATENATE("&lt;",BH$14),$I113:$AB113)-SUM($AF108:BF108)</f>
        <v>0</v>
      </c>
      <c r="BH108" s="66">
        <f>SUMIF($I107:$AB107,CONCATENATE("&lt;",BI$14),$I113:$AB113)-SUM($AF108:BG108)</f>
        <v>0</v>
      </c>
      <c r="BI108" s="66">
        <f>SUMIF($I107:$AB107,CONCATENATE("&lt;",BJ$14),$I113:$AB113)-SUM($AF108:BH108)</f>
        <v>0</v>
      </c>
      <c r="BJ108" s="66">
        <f>SUMIF($I107:$AB107,CONCATENATE("&lt;",BK$14),$I113:$AB113)-SUM($AF108:BI108)</f>
        <v>0</v>
      </c>
      <c r="BK108" s="66">
        <f>SUMIF($I107:$AB107,CONCATENATE("&lt;",BL$14),$I113:$AB113)-SUM($AF108:BJ108)</f>
        <v>0</v>
      </c>
      <c r="BL108" s="66">
        <f>SUMIF($I107:$AB107,CONCATENATE("&gt;=",BL$14),$I113:$AB113)</f>
        <v>0</v>
      </c>
      <c r="BN108" s="67">
        <v>1</v>
      </c>
      <c r="BO108" s="67"/>
      <c r="BP108" s="67"/>
      <c r="BQ108" s="67"/>
      <c r="BS108" s="59">
        <f>IF(E108=BS$14,1,0)</f>
        <v>0</v>
      </c>
      <c r="BT108" s="59">
        <f>IF(E108=BT$14,1,0)</f>
        <v>0</v>
      </c>
      <c r="BU108" s="59">
        <f>IF(E108=BU$14,1,0)</f>
        <v>0</v>
      </c>
      <c r="BV108" s="59">
        <f>IF(E108=BV$14,1,0)</f>
        <v>1</v>
      </c>
      <c r="BW108" s="59">
        <v>1</v>
      </c>
    </row>
    <row r="109" spans="2:75" x14ac:dyDescent="0.15">
      <c r="C109" s="61" t="s">
        <v>63</v>
      </c>
      <c r="D109" s="62" t="s">
        <v>50</v>
      </c>
      <c r="E109" s="68">
        <f>1539946+20000</f>
        <v>1559946</v>
      </c>
      <c r="G109" s="61" t="s">
        <v>63</v>
      </c>
      <c r="H109" s="69"/>
      <c r="I109" s="70">
        <f t="shared" ref="I109:AB109" si="36">IF(I107="","",I108*-$E109)</f>
        <v>-519982.00000000006</v>
      </c>
      <c r="J109" s="70">
        <f t="shared" si="36"/>
        <v>-519982.00000000006</v>
      </c>
      <c r="K109" s="70">
        <f t="shared" si="36"/>
        <v>-519982.00000000006</v>
      </c>
      <c r="L109" s="70" t="str">
        <f t="shared" si="36"/>
        <v/>
      </c>
      <c r="M109" s="70" t="str">
        <f t="shared" si="36"/>
        <v/>
      </c>
      <c r="N109" s="70" t="str">
        <f t="shared" si="36"/>
        <v/>
      </c>
      <c r="O109" s="70" t="str">
        <f t="shared" si="36"/>
        <v/>
      </c>
      <c r="P109" s="70" t="str">
        <f t="shared" si="36"/>
        <v/>
      </c>
      <c r="Q109" s="70" t="str">
        <f t="shared" si="36"/>
        <v/>
      </c>
      <c r="R109" s="70" t="str">
        <f t="shared" si="36"/>
        <v/>
      </c>
      <c r="S109" s="70" t="str">
        <f t="shared" si="36"/>
        <v/>
      </c>
      <c r="T109" s="70" t="str">
        <f t="shared" si="36"/>
        <v/>
      </c>
      <c r="U109" s="70" t="str">
        <f t="shared" si="36"/>
        <v/>
      </c>
      <c r="V109" s="70" t="str">
        <f t="shared" si="36"/>
        <v/>
      </c>
      <c r="W109" s="70" t="str">
        <f t="shared" si="36"/>
        <v/>
      </c>
      <c r="X109" s="70" t="str">
        <f t="shared" si="36"/>
        <v/>
      </c>
      <c r="Y109" s="70" t="str">
        <f t="shared" si="36"/>
        <v/>
      </c>
      <c r="Z109" s="70" t="str">
        <f t="shared" si="36"/>
        <v/>
      </c>
      <c r="AA109" s="70" t="str">
        <f t="shared" si="36"/>
        <v/>
      </c>
      <c r="AB109" s="70" t="str">
        <f t="shared" si="36"/>
        <v/>
      </c>
      <c r="AD109" s="56"/>
      <c r="AE109" s="57" t="str">
        <f>AE96</f>
        <v>Montant Comptabilisé yc aléas (€)</v>
      </c>
      <c r="AF109" s="66">
        <f>SUMIF($I107:$AB107,CONCATENATE("&lt;",AG$14),$I110:$AB110)</f>
        <v>0</v>
      </c>
      <c r="AG109" s="66">
        <f>SUMIF($I107:$AB107,CONCATENATE("&lt;",AH$14),$I110:$AB110)-SUM($AF109:AF109)</f>
        <v>0</v>
      </c>
      <c r="AH109" s="66">
        <f>SUMIF($I107:$AB107,CONCATENATE("&lt;",AI$14),$I110:$AB110)-SUM($AF109:AG109)</f>
        <v>0</v>
      </c>
      <c r="AI109" s="66">
        <f>SUMIF($I107:$AB107,CONCATENATE("&lt;",AJ$14),$I110:$AB110)-SUM($AF109:AH109)</f>
        <v>0</v>
      </c>
      <c r="AJ109" s="66">
        <f>SUMIF($I107:$AB107,CONCATENATE("&lt;",AK$14),$I110:$AB110)-SUM($AF109:AI109)</f>
        <v>0</v>
      </c>
      <c r="AK109" s="66">
        <f>SUMIF($I107:$AB107,CONCATENATE("&lt;",AL$14),$I110:$AB110)-SUM($AF109:AJ109)</f>
        <v>-540781.28</v>
      </c>
      <c r="AL109" s="66">
        <f>SUMIF($I107:$AB107,CONCATENATE("&lt;",AM$14),$I110:$AB110)-SUM($AF109:AK109)</f>
        <v>-540781.28</v>
      </c>
      <c r="AM109" s="66">
        <f>SUMIF($I107:$AB107,CONCATENATE("&lt;",AN$14),$I110:$AB110)-SUM($AF109:AL109)</f>
        <v>-540781.28</v>
      </c>
      <c r="AN109" s="66">
        <f>SUMIF($I107:$AB107,CONCATENATE("&lt;",AO$14),$I110:$AB110)-SUM($AF109:AM109)</f>
        <v>0</v>
      </c>
      <c r="AO109" s="66">
        <f>SUMIF($I107:$AB107,CONCATENATE("&lt;",AP$14),$I110:$AB110)-SUM($AF109:AN109)</f>
        <v>0</v>
      </c>
      <c r="AP109" s="66">
        <f>SUMIF($I107:$AB107,CONCATENATE("&lt;",AQ$14),$I110:$AB110)-SUM($AF109:AO109)</f>
        <v>0</v>
      </c>
      <c r="AQ109" s="66">
        <f>SUMIF($I107:$AB107,CONCATENATE("&lt;",AR$14),$I110:$AB110)-SUM($AF109:AP109)</f>
        <v>0</v>
      </c>
      <c r="AR109" s="66">
        <f>SUMIF($I107:$AB107,CONCATENATE("&lt;",AS$14),$I110:$AB110)-SUM($AF109:AQ109)</f>
        <v>0</v>
      </c>
      <c r="AS109" s="66">
        <f>SUMIF($I107:$AB107,CONCATENATE("&lt;",AT$14),$I110:$AB110)-SUM($AF109:AR109)</f>
        <v>0</v>
      </c>
      <c r="AT109" s="66">
        <f>SUMIF($I107:$AB107,CONCATENATE("&lt;",AU$14),$I110:$AB110)-SUM($AF109:AS109)</f>
        <v>0</v>
      </c>
      <c r="AU109" s="66">
        <f>SUMIF($I107:$AB107,CONCATENATE("&lt;",AV$14),$I110:$AB110)-SUM($AF109:AT109)</f>
        <v>0</v>
      </c>
      <c r="AV109" s="66">
        <f>SUMIF($I107:$AB107,CONCATENATE("&lt;",AW$14),$I110:$AB110)-SUM($AF109:AU109)</f>
        <v>0</v>
      </c>
      <c r="AW109" s="66">
        <f>SUMIF($I107:$AB107,CONCATENATE("&lt;",AX$14),$I110:$AB110)-SUM($AF109:AV109)</f>
        <v>0</v>
      </c>
      <c r="AX109" s="66">
        <f>SUMIF($I107:$AB107,CONCATENATE("&lt;",AY$14),$I110:$AB110)-SUM($AF109:AW109)</f>
        <v>0</v>
      </c>
      <c r="AY109" s="66">
        <f>SUMIF($I107:$AB107,CONCATENATE("&lt;",AZ$14),$I110:$AB110)-SUM($AF109:AX109)</f>
        <v>0</v>
      </c>
      <c r="AZ109" s="66">
        <f>SUMIF($I107:$AB107,CONCATENATE("&lt;",BA$14),$I110:$AB110)-SUM($AF109:AY109)</f>
        <v>0</v>
      </c>
      <c r="BA109" s="66">
        <f>SUMIF($I107:$AB107,CONCATENATE("&lt;",BB$14),$I110:$AB110)-SUM($AF109:AZ109)</f>
        <v>0</v>
      </c>
      <c r="BB109" s="66">
        <f>SUMIF($I107:$AB107,CONCATENATE("&lt;",BC$14),$I110:$AB110)-SUM($AF109:BA109)</f>
        <v>0</v>
      </c>
      <c r="BC109" s="66">
        <f>SUMIF($I107:$AB107,CONCATENATE("&lt;",BD$14),$I110:$AB110)-SUM($AF109:BB109)</f>
        <v>0</v>
      </c>
      <c r="BD109" s="66">
        <f>SUMIF($I107:$AB107,CONCATENATE("&lt;",BE$14),$I110:$AB110)-SUM($AF109:BC109)</f>
        <v>0</v>
      </c>
      <c r="BE109" s="66">
        <f>SUMIF($I107:$AB107,CONCATENATE("&lt;",BF$14),$I110:$AB110)-SUM($AF109:BD109)</f>
        <v>0</v>
      </c>
      <c r="BF109" s="66">
        <f>SUMIF($I107:$AB107,CONCATENATE("&lt;",BG$14),$I110:$AB110)-SUM($AF109:BE109)</f>
        <v>0</v>
      </c>
      <c r="BG109" s="66">
        <f>SUMIF($I107:$AB107,CONCATENATE("&lt;",BH$14),$I110:$AB110)-SUM($AF109:BF109)</f>
        <v>0</v>
      </c>
      <c r="BH109" s="66">
        <f>SUMIF($I107:$AB107,CONCATENATE("&lt;",BI$14),$I110:$AB110)-SUM($AF109:BG109)</f>
        <v>0</v>
      </c>
      <c r="BI109" s="66">
        <f>SUMIF($I107:$AB107,CONCATENATE("&lt;",BJ$14),$I110:$AB110)-SUM($AF109:BH109)</f>
        <v>0</v>
      </c>
      <c r="BJ109" s="66">
        <f>SUMIF($I107:$AB107,CONCATENATE("&lt;",BK$14),$I110:$AB110)-SUM($AF109:BI109)</f>
        <v>0</v>
      </c>
      <c r="BK109" s="66">
        <f>SUMIF($I107:$AB107,CONCATENATE("&lt;",BL$14),$I110:$AB110)-SUM($AF109:BJ109)</f>
        <v>0</v>
      </c>
      <c r="BL109" s="66">
        <f>SUMIF($I107:$AB107,CONCATENATE("&gt;=",BL$14),$I110:$AB110)</f>
        <v>0</v>
      </c>
      <c r="BN109" s="67"/>
      <c r="BO109" s="67">
        <v>1</v>
      </c>
      <c r="BP109" s="67"/>
      <c r="BQ109" s="67"/>
      <c r="BS109" s="59">
        <f>IF(BS108=1,1,0)</f>
        <v>0</v>
      </c>
      <c r="BT109" s="59">
        <f>IF(BT108=1,1,0)</f>
        <v>0</v>
      </c>
      <c r="BU109" s="59">
        <f>IF(BU108=1,1,0)</f>
        <v>0</v>
      </c>
      <c r="BV109" s="59">
        <f>IF(BV108=1,1,0)</f>
        <v>1</v>
      </c>
      <c r="BW109" s="59">
        <v>1</v>
      </c>
    </row>
    <row r="110" spans="2:75" x14ac:dyDescent="0.15">
      <c r="C110" s="61" t="s">
        <v>66</v>
      </c>
      <c r="D110" s="69" t="s">
        <v>67</v>
      </c>
      <c r="E110" s="71">
        <v>0.04</v>
      </c>
      <c r="G110" s="251" t="s">
        <v>68</v>
      </c>
      <c r="H110" s="252"/>
      <c r="I110" s="253">
        <f>IF(I107="","",I113*(1+$E110))</f>
        <v>-540781.28</v>
      </c>
      <c r="J110" s="253">
        <f>IF(J107="","",J113*(1+$E110))</f>
        <v>-540781.28</v>
      </c>
      <c r="K110" s="253">
        <f>IF(K107="","",K113*(1+$E110))</f>
        <v>-540781.28</v>
      </c>
      <c r="L110" s="253" t="str">
        <f t="shared" ref="L110:AB110" si="37">IF(L107="","",L113*(1+$E110))</f>
        <v/>
      </c>
      <c r="M110" s="253" t="str">
        <f t="shared" si="37"/>
        <v/>
      </c>
      <c r="N110" s="253" t="str">
        <f t="shared" si="37"/>
        <v/>
      </c>
      <c r="O110" s="253" t="str">
        <f t="shared" si="37"/>
        <v/>
      </c>
      <c r="P110" s="253" t="str">
        <f t="shared" si="37"/>
        <v/>
      </c>
      <c r="Q110" s="253" t="str">
        <f t="shared" si="37"/>
        <v/>
      </c>
      <c r="R110" s="253" t="str">
        <f t="shared" si="37"/>
        <v/>
      </c>
      <c r="S110" s="253" t="str">
        <f t="shared" si="37"/>
        <v/>
      </c>
      <c r="T110" s="253" t="str">
        <f t="shared" si="37"/>
        <v/>
      </c>
      <c r="U110" s="253" t="str">
        <f t="shared" si="37"/>
        <v/>
      </c>
      <c r="V110" s="253" t="str">
        <f t="shared" si="37"/>
        <v/>
      </c>
      <c r="W110" s="253" t="str">
        <f t="shared" si="37"/>
        <v/>
      </c>
      <c r="X110" s="253" t="str">
        <f t="shared" si="37"/>
        <v/>
      </c>
      <c r="Y110" s="253" t="str">
        <f t="shared" si="37"/>
        <v/>
      </c>
      <c r="Z110" s="253" t="str">
        <f t="shared" si="37"/>
        <v/>
      </c>
      <c r="AA110" s="253" t="str">
        <f t="shared" si="37"/>
        <v/>
      </c>
      <c r="AB110" s="253" t="str">
        <f t="shared" si="37"/>
        <v/>
      </c>
      <c r="AD110" s="56"/>
      <c r="AE110" s="75"/>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c r="BL110" s="76"/>
    </row>
    <row r="111" spans="2:75" x14ac:dyDescent="0.15">
      <c r="B111" s="310" t="s">
        <v>69</v>
      </c>
      <c r="C111" s="61" t="s">
        <v>70</v>
      </c>
      <c r="D111" s="77" t="s">
        <v>71</v>
      </c>
      <c r="E111" s="71"/>
      <c r="G111" s="254" t="s">
        <v>72</v>
      </c>
      <c r="H111" s="255"/>
      <c r="I111" s="256">
        <f>IF(I107="","",IF(COUNT(I107:AB107)&gt;1,$G$382,$G$383))</f>
        <v>0</v>
      </c>
      <c r="J111" s="256">
        <f t="shared" ref="J111:AB111" si="38">IF(J107="","",$G$383)</f>
        <v>45</v>
      </c>
      <c r="K111" s="256">
        <f t="shared" si="38"/>
        <v>45</v>
      </c>
      <c r="L111" s="256" t="str">
        <f t="shared" si="38"/>
        <v/>
      </c>
      <c r="M111" s="256" t="str">
        <f t="shared" si="38"/>
        <v/>
      </c>
      <c r="N111" s="256" t="str">
        <f t="shared" si="38"/>
        <v/>
      </c>
      <c r="O111" s="256" t="str">
        <f t="shared" si="38"/>
        <v/>
      </c>
      <c r="P111" s="256" t="str">
        <f t="shared" si="38"/>
        <v/>
      </c>
      <c r="Q111" s="256" t="str">
        <f t="shared" si="38"/>
        <v/>
      </c>
      <c r="R111" s="256" t="str">
        <f t="shared" si="38"/>
        <v/>
      </c>
      <c r="S111" s="256" t="str">
        <f t="shared" si="38"/>
        <v/>
      </c>
      <c r="T111" s="256" t="str">
        <f t="shared" si="38"/>
        <v/>
      </c>
      <c r="U111" s="256" t="str">
        <f t="shared" si="38"/>
        <v/>
      </c>
      <c r="V111" s="256" t="str">
        <f t="shared" si="38"/>
        <v/>
      </c>
      <c r="W111" s="256" t="str">
        <f t="shared" si="38"/>
        <v/>
      </c>
      <c r="X111" s="256" t="str">
        <f t="shared" si="38"/>
        <v/>
      </c>
      <c r="Y111" s="256" t="str">
        <f t="shared" si="38"/>
        <v/>
      </c>
      <c r="Z111" s="256" t="str">
        <f t="shared" si="38"/>
        <v/>
      </c>
      <c r="AA111" s="256" t="str">
        <f t="shared" si="38"/>
        <v/>
      </c>
      <c r="AB111" s="256" t="str">
        <f t="shared" si="38"/>
        <v/>
      </c>
      <c r="AD111" s="56"/>
      <c r="AE111" s="80"/>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c r="BL111" s="81"/>
    </row>
    <row r="112" spans="2:75" x14ac:dyDescent="0.15">
      <c r="B112" s="310"/>
      <c r="C112" s="61" t="s">
        <v>73</v>
      </c>
      <c r="D112" s="77" t="s">
        <v>71</v>
      </c>
      <c r="E112" s="82"/>
      <c r="G112" s="254" t="s">
        <v>74</v>
      </c>
      <c r="H112" s="255"/>
      <c r="I112" s="257">
        <f>IF(I107="","",IF(COUNT(I107:AB107)&gt;1,I107+I111+$I$382+$J$382,I107+I111+$I$383+$J$383))</f>
        <v>41426</v>
      </c>
      <c r="J112" s="257">
        <f t="shared" ref="J112:AB112" si="39">IF(J107="","",J107+J111+$I$383+$J$383)</f>
        <v>41836</v>
      </c>
      <c r="K112" s="257">
        <f t="shared" si="39"/>
        <v>42202</v>
      </c>
      <c r="L112" s="257" t="str">
        <f t="shared" si="39"/>
        <v/>
      </c>
      <c r="M112" s="257" t="str">
        <f t="shared" si="39"/>
        <v/>
      </c>
      <c r="N112" s="257" t="str">
        <f t="shared" si="39"/>
        <v/>
      </c>
      <c r="O112" s="257" t="str">
        <f t="shared" si="39"/>
        <v/>
      </c>
      <c r="P112" s="257" t="str">
        <f t="shared" si="39"/>
        <v/>
      </c>
      <c r="Q112" s="257" t="str">
        <f t="shared" si="39"/>
        <v/>
      </c>
      <c r="R112" s="257" t="str">
        <f t="shared" si="39"/>
        <v/>
      </c>
      <c r="S112" s="257" t="str">
        <f t="shared" si="39"/>
        <v/>
      </c>
      <c r="T112" s="257" t="str">
        <f t="shared" si="39"/>
        <v/>
      </c>
      <c r="U112" s="257" t="str">
        <f t="shared" si="39"/>
        <v/>
      </c>
      <c r="V112" s="257" t="str">
        <f t="shared" si="39"/>
        <v/>
      </c>
      <c r="W112" s="257" t="str">
        <f t="shared" si="39"/>
        <v/>
      </c>
      <c r="X112" s="257" t="str">
        <f t="shared" si="39"/>
        <v/>
      </c>
      <c r="Y112" s="257" t="str">
        <f t="shared" si="39"/>
        <v/>
      </c>
      <c r="Z112" s="257" t="str">
        <f t="shared" si="39"/>
        <v/>
      </c>
      <c r="AA112" s="257" t="str">
        <f t="shared" si="39"/>
        <v/>
      </c>
      <c r="AB112" s="257" t="str">
        <f t="shared" si="39"/>
        <v/>
      </c>
    </row>
    <row r="113" spans="2:75" x14ac:dyDescent="0.15">
      <c r="C113" s="61" t="s">
        <v>75</v>
      </c>
      <c r="D113" s="83"/>
      <c r="E113" s="84">
        <f>(E111*E109)+E112</f>
        <v>0</v>
      </c>
      <c r="G113" s="254" t="s">
        <v>76</v>
      </c>
      <c r="H113" s="255"/>
      <c r="I113" s="256">
        <v>-519982.00000000006</v>
      </c>
      <c r="J113" s="256">
        <v>-519982.00000000006</v>
      </c>
      <c r="K113" s="256">
        <v>-519982.00000000006</v>
      </c>
      <c r="L113" s="256" t="s">
        <v>208</v>
      </c>
      <c r="M113" s="256" t="s">
        <v>208</v>
      </c>
      <c r="N113" s="256" t="s">
        <v>208</v>
      </c>
      <c r="O113" s="256" t="s">
        <v>208</v>
      </c>
      <c r="P113" s="256" t="s">
        <v>208</v>
      </c>
      <c r="Q113" s="256" t="s">
        <v>208</v>
      </c>
      <c r="R113" s="256" t="s">
        <v>208</v>
      </c>
      <c r="S113" s="256" t="s">
        <v>208</v>
      </c>
      <c r="T113" s="256" t="s">
        <v>208</v>
      </c>
      <c r="U113" s="256" t="s">
        <v>208</v>
      </c>
      <c r="V113" s="256" t="s">
        <v>208</v>
      </c>
      <c r="W113" s="256" t="s">
        <v>208</v>
      </c>
      <c r="X113" s="256" t="s">
        <v>208</v>
      </c>
      <c r="Y113" s="256" t="s">
        <v>208</v>
      </c>
      <c r="Z113" s="256" t="s">
        <v>208</v>
      </c>
      <c r="AA113" s="256" t="s">
        <v>208</v>
      </c>
      <c r="AB113" s="256" t="s">
        <v>208</v>
      </c>
      <c r="AG113" s="85"/>
    </row>
    <row r="114" spans="2:75" x14ac:dyDescent="0.15">
      <c r="C114" s="86" t="s">
        <v>77</v>
      </c>
      <c r="D114" s="87"/>
      <c r="E114" s="88" t="str">
        <f>$E$383</f>
        <v>Virement</v>
      </c>
      <c r="G114" s="258" t="s">
        <v>78</v>
      </c>
      <c r="H114" s="255"/>
      <c r="I114" s="259">
        <f>IF(I107="","",1/(POWER(1+$E$371,(I107-$E$372)/365)))</f>
        <v>0.71696214925678692</v>
      </c>
      <c r="J114" s="259">
        <f t="shared" ref="J114:AB114" si="40">IF(J107="","",1/(POWER(1+$E$371,(J107-$E$372)/365)))</f>
        <v>0.64475013422372929</v>
      </c>
      <c r="K114" s="259">
        <f t="shared" si="40"/>
        <v>0.57964265828337813</v>
      </c>
      <c r="L114" s="259" t="str">
        <f t="shared" si="40"/>
        <v/>
      </c>
      <c r="M114" s="259" t="str">
        <f t="shared" si="40"/>
        <v/>
      </c>
      <c r="N114" s="259" t="str">
        <f t="shared" si="40"/>
        <v/>
      </c>
      <c r="O114" s="259" t="str">
        <f t="shared" si="40"/>
        <v/>
      </c>
      <c r="P114" s="259" t="str">
        <f t="shared" si="40"/>
        <v/>
      </c>
      <c r="Q114" s="259" t="str">
        <f t="shared" si="40"/>
        <v/>
      </c>
      <c r="R114" s="259" t="str">
        <f t="shared" si="40"/>
        <v/>
      </c>
      <c r="S114" s="259" t="str">
        <f t="shared" si="40"/>
        <v/>
      </c>
      <c r="T114" s="259" t="str">
        <f t="shared" si="40"/>
        <v/>
      </c>
      <c r="U114" s="259" t="str">
        <f t="shared" si="40"/>
        <v/>
      </c>
      <c r="V114" s="259" t="str">
        <f t="shared" si="40"/>
        <v/>
      </c>
      <c r="W114" s="259" t="str">
        <f t="shared" si="40"/>
        <v/>
      </c>
      <c r="X114" s="259" t="str">
        <f t="shared" si="40"/>
        <v/>
      </c>
      <c r="Y114" s="259" t="str">
        <f t="shared" si="40"/>
        <v/>
      </c>
      <c r="Z114" s="259" t="str">
        <f t="shared" si="40"/>
        <v/>
      </c>
      <c r="AA114" s="259" t="str">
        <f t="shared" si="40"/>
        <v/>
      </c>
      <c r="AB114" s="259" t="str">
        <f t="shared" si="40"/>
        <v/>
      </c>
      <c r="AG114" s="85"/>
    </row>
    <row r="115" spans="2:75" x14ac:dyDescent="0.15">
      <c r="C115" s="251" t="s">
        <v>79</v>
      </c>
      <c r="D115" s="252"/>
      <c r="E115" s="253">
        <f>SUMPRODUCT(I114:AB114,I113:AB113)</f>
        <v>-1009469.6253282733</v>
      </c>
      <c r="G115" s="254" t="s">
        <v>80</v>
      </c>
      <c r="H115" s="255"/>
      <c r="I115" s="257" t="str">
        <f>IF(OR(E109=0,E109=""),"",IF(E108=$A$15,I107,""))</f>
        <v/>
      </c>
      <c r="J115" s="260"/>
      <c r="K115" s="260"/>
      <c r="L115" s="254"/>
      <c r="M115" s="254"/>
      <c r="N115" s="254"/>
      <c r="O115" s="254"/>
      <c r="P115" s="254"/>
      <c r="Q115" s="254"/>
      <c r="R115" s="254"/>
      <c r="S115" s="254"/>
      <c r="T115" s="254"/>
      <c r="U115" s="254"/>
      <c r="V115" s="254"/>
      <c r="W115" s="254"/>
      <c r="X115" s="254"/>
      <c r="Y115" s="254"/>
      <c r="Z115" s="254"/>
      <c r="AA115" s="254"/>
      <c r="AB115" s="254"/>
      <c r="AG115" s="85"/>
    </row>
    <row r="116" spans="2:75" x14ac:dyDescent="0.15">
      <c r="C116" s="254" t="s">
        <v>81</v>
      </c>
      <c r="D116" s="255"/>
      <c r="E116" s="256">
        <f>SUMPRODUCT(I114:AB114,I110:AB110)</f>
        <v>-1049848.4103414044</v>
      </c>
      <c r="G116" s="254" t="s">
        <v>82</v>
      </c>
      <c r="H116" s="255"/>
      <c r="I116" s="257">
        <f>IF(COUNT(I107:AB107)=0,"",MAX(I107:AB107))</f>
        <v>42157</v>
      </c>
      <c r="J116" s="259"/>
      <c r="K116" s="259"/>
      <c r="L116" s="261"/>
      <c r="M116" s="261"/>
      <c r="N116" s="261"/>
      <c r="O116" s="261"/>
      <c r="P116" s="261"/>
      <c r="Q116" s="261"/>
      <c r="R116" s="261"/>
      <c r="S116" s="261"/>
      <c r="T116" s="261"/>
      <c r="U116" s="261"/>
      <c r="V116" s="261"/>
      <c r="W116" s="261"/>
      <c r="X116" s="261"/>
      <c r="Y116" s="261"/>
      <c r="Z116" s="261"/>
      <c r="AA116" s="261"/>
      <c r="AB116" s="261"/>
      <c r="AG116" s="85"/>
    </row>
    <row r="117" spans="2:75" x14ac:dyDescent="0.15">
      <c r="C117" s="254" t="s">
        <v>83</v>
      </c>
      <c r="D117" s="255"/>
      <c r="E117" s="256">
        <f>E109+E113</f>
        <v>1559946</v>
      </c>
      <c r="G117" s="254"/>
      <c r="H117" s="254"/>
      <c r="I117" s="262"/>
      <c r="J117" s="254"/>
      <c r="K117" s="254"/>
      <c r="L117" s="254"/>
      <c r="M117" s="254"/>
      <c r="N117" s="254"/>
      <c r="O117" s="254"/>
      <c r="P117" s="254"/>
      <c r="Q117" s="254"/>
      <c r="R117" s="254"/>
      <c r="S117" s="254"/>
      <c r="T117" s="254"/>
      <c r="U117" s="254"/>
      <c r="V117" s="254"/>
      <c r="W117" s="254"/>
      <c r="X117" s="254"/>
      <c r="Y117" s="254"/>
      <c r="Z117" s="254"/>
      <c r="AA117" s="254"/>
      <c r="AB117" s="254"/>
      <c r="AG117" s="85"/>
    </row>
    <row r="118" spans="2:75" x14ac:dyDescent="0.15">
      <c r="C118" s="254"/>
      <c r="D118" s="254"/>
      <c r="E118" s="254"/>
      <c r="G118" s="254"/>
      <c r="H118" s="255"/>
      <c r="I118" s="254"/>
      <c r="J118" s="254"/>
      <c r="K118" s="254"/>
      <c r="L118" s="254"/>
      <c r="M118" s="254"/>
      <c r="N118" s="254"/>
      <c r="O118" s="254"/>
      <c r="P118" s="254"/>
      <c r="Q118" s="254"/>
      <c r="R118" s="254"/>
      <c r="S118" s="254"/>
      <c r="T118" s="254"/>
      <c r="U118" s="254"/>
      <c r="V118" s="254"/>
      <c r="W118" s="254"/>
      <c r="X118" s="254"/>
      <c r="Y118" s="254"/>
      <c r="Z118" s="254"/>
      <c r="AA118" s="254"/>
      <c r="AB118" s="254"/>
      <c r="AG118" s="85"/>
    </row>
    <row r="119" spans="2:75" ht="12" thickBot="1" x14ac:dyDescent="0.2">
      <c r="C119" s="254"/>
      <c r="D119" s="255"/>
      <c r="E119" s="254"/>
      <c r="G119" s="254"/>
      <c r="H119" s="255"/>
      <c r="I119" s="254"/>
      <c r="J119" s="254"/>
      <c r="K119" s="254"/>
      <c r="L119" s="254"/>
      <c r="M119" s="254"/>
      <c r="N119" s="254"/>
      <c r="O119" s="254"/>
      <c r="P119" s="254"/>
      <c r="Q119" s="254"/>
      <c r="R119" s="254"/>
      <c r="S119" s="254"/>
      <c r="T119" s="254"/>
      <c r="U119" s="254"/>
      <c r="V119" s="254"/>
      <c r="W119" s="254"/>
      <c r="X119" s="254"/>
      <c r="Y119" s="254"/>
      <c r="Z119" s="254"/>
      <c r="AA119" s="254"/>
      <c r="AB119" s="254"/>
    </row>
    <row r="120" spans="2:75" x14ac:dyDescent="0.15">
      <c r="C120" s="40" t="s">
        <v>53</v>
      </c>
      <c r="D120" s="51" t="s">
        <v>50</v>
      </c>
      <c r="E120" s="52" t="s">
        <v>97</v>
      </c>
      <c r="G120" s="53" t="s">
        <v>6</v>
      </c>
      <c r="H120" s="54" t="s">
        <v>50</v>
      </c>
      <c r="I120" s="55">
        <v>41061</v>
      </c>
      <c r="J120" s="55">
        <v>41427</v>
      </c>
      <c r="K120" s="55">
        <v>41793</v>
      </c>
      <c r="L120" s="55">
        <v>42159</v>
      </c>
      <c r="M120" s="55">
        <v>42525</v>
      </c>
      <c r="N120" s="55">
        <v>42891</v>
      </c>
      <c r="O120" s="55">
        <v>43257</v>
      </c>
      <c r="P120" s="55">
        <v>43623</v>
      </c>
      <c r="Q120" s="55">
        <v>43989</v>
      </c>
      <c r="R120" s="55"/>
      <c r="S120" s="55"/>
      <c r="T120" s="55"/>
      <c r="U120" s="55"/>
      <c r="V120" s="55"/>
      <c r="W120" s="55"/>
      <c r="X120" s="55"/>
      <c r="Y120" s="55"/>
      <c r="Z120" s="55"/>
      <c r="AA120" s="55"/>
      <c r="AB120" s="55"/>
      <c r="AD120" s="56"/>
      <c r="BN120" s="40"/>
      <c r="BO120" s="40"/>
      <c r="BP120" s="40"/>
      <c r="BQ120" s="40"/>
    </row>
    <row r="121" spans="2:75" x14ac:dyDescent="0.15">
      <c r="C121" s="61" t="s">
        <v>59</v>
      </c>
      <c r="D121" s="62" t="s">
        <v>50</v>
      </c>
      <c r="E121" s="63" t="s">
        <v>58</v>
      </c>
      <c r="G121" s="61" t="s">
        <v>60</v>
      </c>
      <c r="H121" s="64" t="s">
        <v>50</v>
      </c>
      <c r="I121" s="65">
        <v>0.14000000000000001</v>
      </c>
      <c r="J121" s="65">
        <v>0</v>
      </c>
      <c r="K121" s="65">
        <v>0</v>
      </c>
      <c r="L121" s="65">
        <v>0</v>
      </c>
      <c r="M121" s="65">
        <v>0</v>
      </c>
      <c r="N121" s="65">
        <v>0</v>
      </c>
      <c r="O121" s="65">
        <v>0</v>
      </c>
      <c r="P121" s="65">
        <v>0.43</v>
      </c>
      <c r="Q121" s="65">
        <v>0.43</v>
      </c>
      <c r="R121" s="65"/>
      <c r="S121" s="65"/>
      <c r="T121" s="65"/>
      <c r="U121" s="65"/>
      <c r="V121" s="65"/>
      <c r="W121" s="65"/>
      <c r="X121" s="65"/>
      <c r="Y121" s="65"/>
      <c r="Z121" s="65"/>
      <c r="AA121" s="65"/>
      <c r="AB121" s="65"/>
      <c r="AD121" s="56"/>
      <c r="AE121" s="57" t="str">
        <f>AE108</f>
        <v>Montant Comptabilisé hors aléas (€)</v>
      </c>
      <c r="AF121" s="66">
        <f>SUMIF($I120:$AB120,CONCATENATE("&lt;",AG$14),$I126:$AB126)</f>
        <v>0</v>
      </c>
      <c r="AG121" s="66">
        <f>SUMIF($I120:$AB120,CONCATENATE("&lt;",AH$14),$I126:$AB126)-SUM($AF121:AF121)</f>
        <v>0</v>
      </c>
      <c r="AH121" s="66">
        <f>SUMIF($I120:$AB120,CONCATENATE("&lt;",AI$14),$I126:$AB126)-SUM($AF121:AG121)</f>
        <v>0</v>
      </c>
      <c r="AI121" s="66">
        <f>SUMIF($I120:$AB120,CONCATENATE("&lt;",AJ$14),$I126:$AB126)-SUM($AF121:AH121)</f>
        <v>0</v>
      </c>
      <c r="AJ121" s="66">
        <f>SUMIF($I120:$AB120,CONCATENATE("&lt;",AK$14),$I126:$AB126)-SUM($AF121:AI121)</f>
        <v>-39200.000000000007</v>
      </c>
      <c r="AK121" s="66">
        <f>SUMIF($I120:$AB120,CONCATENATE("&lt;",AL$14),$I126:$AB126)-SUM($AF121:AJ121)</f>
        <v>0</v>
      </c>
      <c r="AL121" s="66">
        <f>SUMIF($I120:$AB120,CONCATENATE("&lt;",AM$14),$I126:$AB126)-SUM($AF121:AK121)</f>
        <v>0</v>
      </c>
      <c r="AM121" s="66">
        <f>SUMIF($I120:$AB120,CONCATENATE("&lt;",AN$14),$I126:$AB126)-SUM($AF121:AL121)</f>
        <v>0</v>
      </c>
      <c r="AN121" s="66">
        <f>SUMIF($I120:$AB120,CONCATENATE("&lt;",AO$14),$I126:$AB126)-SUM($AF121:AM121)</f>
        <v>0</v>
      </c>
      <c r="AO121" s="66">
        <f>SUMIF($I120:$AB120,CONCATENATE("&lt;",AP$14),$I126:$AB126)-SUM($AF121:AN121)</f>
        <v>0</v>
      </c>
      <c r="AP121" s="66">
        <f>SUMIF($I120:$AB120,CONCATENATE("&lt;",AQ$14),$I126:$AB126)-SUM($AF121:AO121)</f>
        <v>0</v>
      </c>
      <c r="AQ121" s="66">
        <f>SUMIF($I120:$AB120,CONCATENATE("&lt;",AR$14),$I126:$AB126)-SUM($AF121:AP121)</f>
        <v>-120400</v>
      </c>
      <c r="AR121" s="66">
        <f>SUMIF($I120:$AB120,CONCATENATE("&lt;",AS$14),$I126:$AB126)-SUM($AF121:AQ121)</f>
        <v>-120400</v>
      </c>
      <c r="AS121" s="66">
        <f>SUMIF($I120:$AB120,CONCATENATE("&lt;",AT$14),$I126:$AB126)-SUM($AF121:AR121)</f>
        <v>0</v>
      </c>
      <c r="AT121" s="66">
        <f>SUMIF($I120:$AB120,CONCATENATE("&lt;",AU$14),$I126:$AB126)-SUM($AF121:AS121)</f>
        <v>0</v>
      </c>
      <c r="AU121" s="66">
        <f>SUMIF($I120:$AB120,CONCATENATE("&lt;",AV$14),$I126:$AB126)-SUM($AF121:AT121)</f>
        <v>0</v>
      </c>
      <c r="AV121" s="66">
        <f>SUMIF($I120:$AB120,CONCATENATE("&lt;",AW$14),$I126:$AB126)-SUM($AF121:AU121)</f>
        <v>0</v>
      </c>
      <c r="AW121" s="66">
        <f>SUMIF($I120:$AB120,CONCATENATE("&lt;",AX$14),$I126:$AB126)-SUM($AF121:AV121)</f>
        <v>0</v>
      </c>
      <c r="AX121" s="66">
        <f>SUMIF($I120:$AB120,CONCATENATE("&lt;",AY$14),$I126:$AB126)-SUM($AF121:AW121)</f>
        <v>0</v>
      </c>
      <c r="AY121" s="66">
        <f>SUMIF($I120:$AB120,CONCATENATE("&lt;",AZ$14),$I126:$AB126)-SUM($AF121:AX121)</f>
        <v>0</v>
      </c>
      <c r="AZ121" s="66">
        <f>SUMIF($I120:$AB120,CONCATENATE("&lt;",BA$14),$I126:$AB126)-SUM($AF121:AY121)</f>
        <v>0</v>
      </c>
      <c r="BA121" s="66">
        <f>SUMIF($I120:$AB120,CONCATENATE("&lt;",BB$14),$I126:$AB126)-SUM($AF121:AZ121)</f>
        <v>0</v>
      </c>
      <c r="BB121" s="66">
        <f>SUMIF($I120:$AB120,CONCATENATE("&lt;",BC$14),$I126:$AB126)-SUM($AF121:BA121)</f>
        <v>0</v>
      </c>
      <c r="BC121" s="66">
        <f>SUMIF($I120:$AB120,CONCATENATE("&lt;",BD$14),$I126:$AB126)-SUM($AF121:BB121)</f>
        <v>0</v>
      </c>
      <c r="BD121" s="66">
        <f>SUMIF($I120:$AB120,CONCATENATE("&lt;",BE$14),$I126:$AB126)-SUM($AF121:BC121)</f>
        <v>0</v>
      </c>
      <c r="BE121" s="66">
        <f>SUMIF($I120:$AB120,CONCATENATE("&lt;",BF$14),$I126:$AB126)-SUM($AF121:BD121)</f>
        <v>0</v>
      </c>
      <c r="BF121" s="66">
        <f>SUMIF($I120:$AB120,CONCATENATE("&lt;",BG$14),$I126:$AB126)-SUM($AF121:BE121)</f>
        <v>0</v>
      </c>
      <c r="BG121" s="66">
        <f>SUMIF($I120:$AB120,CONCATENATE("&lt;",BH$14),$I126:$AB126)-SUM($AF121:BF121)</f>
        <v>0</v>
      </c>
      <c r="BH121" s="66">
        <f>SUMIF($I120:$AB120,CONCATENATE("&lt;",BI$14),$I126:$AB126)-SUM($AF121:BG121)</f>
        <v>0</v>
      </c>
      <c r="BI121" s="66">
        <f>SUMIF($I120:$AB120,CONCATENATE("&lt;",BJ$14),$I126:$AB126)-SUM($AF121:BH121)</f>
        <v>0</v>
      </c>
      <c r="BJ121" s="66">
        <f>SUMIF($I120:$AB120,CONCATENATE("&lt;",BK$14),$I126:$AB126)-SUM($AF121:BI121)</f>
        <v>0</v>
      </c>
      <c r="BK121" s="66">
        <f>SUMIF($I120:$AB120,CONCATENATE("&lt;",BL$14),$I126:$AB126)-SUM($AF121:BJ121)</f>
        <v>0</v>
      </c>
      <c r="BL121" s="66">
        <f>SUMIF($I120:$AB120,CONCATENATE("&gt;=",BL$14),$I126:$AB126)</f>
        <v>0</v>
      </c>
      <c r="BN121" s="67">
        <v>1</v>
      </c>
      <c r="BO121" s="67"/>
      <c r="BP121" s="67"/>
      <c r="BQ121" s="67"/>
      <c r="BS121" s="59">
        <f>IF(E121=BS$14,1,0)</f>
        <v>1</v>
      </c>
      <c r="BT121" s="59">
        <f>IF(E121=BT$14,1,0)</f>
        <v>0</v>
      </c>
      <c r="BU121" s="59">
        <f>IF(E121=BU$14,1,0)</f>
        <v>0</v>
      </c>
      <c r="BV121" s="59">
        <f>IF(E121=BV$14,1,0)</f>
        <v>0</v>
      </c>
      <c r="BW121" s="59">
        <v>1</v>
      </c>
    </row>
    <row r="122" spans="2:75" x14ac:dyDescent="0.15">
      <c r="C122" s="61" t="s">
        <v>63</v>
      </c>
      <c r="D122" s="62" t="s">
        <v>50</v>
      </c>
      <c r="E122" s="68">
        <v>280000</v>
      </c>
      <c r="G122" s="61" t="s">
        <v>63</v>
      </c>
      <c r="H122" s="69"/>
      <c r="I122" s="70">
        <f t="shared" ref="I122:AB122" si="41">IF(I120="","",I121*-$E122)</f>
        <v>-39200.000000000007</v>
      </c>
      <c r="J122" s="70">
        <f t="shared" si="41"/>
        <v>0</v>
      </c>
      <c r="K122" s="70">
        <f t="shared" si="41"/>
        <v>0</v>
      </c>
      <c r="L122" s="70">
        <f t="shared" si="41"/>
        <v>0</v>
      </c>
      <c r="M122" s="70">
        <f t="shared" si="41"/>
        <v>0</v>
      </c>
      <c r="N122" s="70">
        <f t="shared" si="41"/>
        <v>0</v>
      </c>
      <c r="O122" s="70">
        <f t="shared" si="41"/>
        <v>0</v>
      </c>
      <c r="P122" s="70">
        <f t="shared" si="41"/>
        <v>-120400</v>
      </c>
      <c r="Q122" s="70">
        <f t="shared" si="41"/>
        <v>-120400</v>
      </c>
      <c r="R122" s="70" t="str">
        <f t="shared" si="41"/>
        <v/>
      </c>
      <c r="S122" s="70" t="str">
        <f t="shared" si="41"/>
        <v/>
      </c>
      <c r="T122" s="70" t="str">
        <f t="shared" si="41"/>
        <v/>
      </c>
      <c r="U122" s="70" t="str">
        <f t="shared" si="41"/>
        <v/>
      </c>
      <c r="V122" s="70" t="str">
        <f t="shared" si="41"/>
        <v/>
      </c>
      <c r="W122" s="70" t="str">
        <f t="shared" si="41"/>
        <v/>
      </c>
      <c r="X122" s="70" t="str">
        <f t="shared" si="41"/>
        <v/>
      </c>
      <c r="Y122" s="70" t="str">
        <f t="shared" si="41"/>
        <v/>
      </c>
      <c r="Z122" s="70" t="str">
        <f t="shared" si="41"/>
        <v/>
      </c>
      <c r="AA122" s="70" t="str">
        <f t="shared" si="41"/>
        <v/>
      </c>
      <c r="AB122" s="70" t="str">
        <f t="shared" si="41"/>
        <v/>
      </c>
      <c r="AD122" s="56"/>
      <c r="AE122" s="57" t="str">
        <f>AE109</f>
        <v>Montant Comptabilisé yc aléas (€)</v>
      </c>
      <c r="AF122" s="66">
        <f>SUMIF($I120:$AB120,CONCATENATE("&lt;",AG$14),$I123:$AB123)</f>
        <v>0</v>
      </c>
      <c r="AG122" s="66">
        <f>SUMIF($I120:$AB120,CONCATENATE("&lt;",AH$14),$I123:$AB123)-SUM($AF122:AF122)</f>
        <v>0</v>
      </c>
      <c r="AH122" s="66">
        <f>SUMIF($I120:$AB120,CONCATENATE("&lt;",AI$14),$I123:$AB123)-SUM($AF122:AG122)</f>
        <v>0</v>
      </c>
      <c r="AI122" s="66">
        <f>SUMIF($I120:$AB120,CONCATENATE("&lt;",AJ$14),$I123:$AB123)-SUM($AF122:AH122)</f>
        <v>0</v>
      </c>
      <c r="AJ122" s="66">
        <f>SUMIF($I120:$AB120,CONCATENATE("&lt;",AK$14),$I123:$AB123)-SUM($AF122:AI122)</f>
        <v>-40768.000000000007</v>
      </c>
      <c r="AK122" s="66">
        <f>SUMIF($I120:$AB120,CONCATENATE("&lt;",AL$14),$I123:$AB123)-SUM($AF122:AJ122)</f>
        <v>0</v>
      </c>
      <c r="AL122" s="66">
        <f>SUMIF($I120:$AB120,CONCATENATE("&lt;",AM$14),$I123:$AB123)-SUM($AF122:AK122)</f>
        <v>0</v>
      </c>
      <c r="AM122" s="66">
        <f>SUMIF($I120:$AB120,CONCATENATE("&lt;",AN$14),$I123:$AB123)-SUM($AF122:AL122)</f>
        <v>0</v>
      </c>
      <c r="AN122" s="66">
        <f>SUMIF($I120:$AB120,CONCATENATE("&lt;",AO$14),$I123:$AB123)-SUM($AF122:AM122)</f>
        <v>0</v>
      </c>
      <c r="AO122" s="66">
        <f>SUMIF($I120:$AB120,CONCATENATE("&lt;",AP$14),$I123:$AB123)-SUM($AF122:AN122)</f>
        <v>0</v>
      </c>
      <c r="AP122" s="66">
        <f>SUMIF($I120:$AB120,CONCATENATE("&lt;",AQ$14),$I123:$AB123)-SUM($AF122:AO122)</f>
        <v>0</v>
      </c>
      <c r="AQ122" s="66">
        <f>SUMIF($I120:$AB120,CONCATENATE("&lt;",AR$14),$I123:$AB123)-SUM($AF122:AP122)</f>
        <v>-125216</v>
      </c>
      <c r="AR122" s="66">
        <f>SUMIF($I120:$AB120,CONCATENATE("&lt;",AS$14),$I123:$AB123)-SUM($AF122:AQ122)</f>
        <v>-125216</v>
      </c>
      <c r="AS122" s="66">
        <f>SUMIF($I120:$AB120,CONCATENATE("&lt;",AT$14),$I123:$AB123)-SUM($AF122:AR122)</f>
        <v>0</v>
      </c>
      <c r="AT122" s="66">
        <f>SUMIF($I120:$AB120,CONCATENATE("&lt;",AU$14),$I123:$AB123)-SUM($AF122:AS122)</f>
        <v>0</v>
      </c>
      <c r="AU122" s="66">
        <f>SUMIF($I120:$AB120,CONCATENATE("&lt;",AV$14),$I123:$AB123)-SUM($AF122:AT122)</f>
        <v>0</v>
      </c>
      <c r="AV122" s="66">
        <f>SUMIF($I120:$AB120,CONCATENATE("&lt;",AW$14),$I123:$AB123)-SUM($AF122:AU122)</f>
        <v>0</v>
      </c>
      <c r="AW122" s="66">
        <f>SUMIF($I120:$AB120,CONCATENATE("&lt;",AX$14),$I123:$AB123)-SUM($AF122:AV122)</f>
        <v>0</v>
      </c>
      <c r="AX122" s="66">
        <f>SUMIF($I120:$AB120,CONCATENATE("&lt;",AY$14),$I123:$AB123)-SUM($AF122:AW122)</f>
        <v>0</v>
      </c>
      <c r="AY122" s="66">
        <f>SUMIF($I120:$AB120,CONCATENATE("&lt;",AZ$14),$I123:$AB123)-SUM($AF122:AX122)</f>
        <v>0</v>
      </c>
      <c r="AZ122" s="66">
        <f>SUMIF($I120:$AB120,CONCATENATE("&lt;",BA$14),$I123:$AB123)-SUM($AF122:AY122)</f>
        <v>0</v>
      </c>
      <c r="BA122" s="66">
        <f>SUMIF($I120:$AB120,CONCATENATE("&lt;",BB$14),$I123:$AB123)-SUM($AF122:AZ122)</f>
        <v>0</v>
      </c>
      <c r="BB122" s="66">
        <f>SUMIF($I120:$AB120,CONCATENATE("&lt;",BC$14),$I123:$AB123)-SUM($AF122:BA122)</f>
        <v>0</v>
      </c>
      <c r="BC122" s="66">
        <f>SUMIF($I120:$AB120,CONCATENATE("&lt;",BD$14),$I123:$AB123)-SUM($AF122:BB122)</f>
        <v>0</v>
      </c>
      <c r="BD122" s="66">
        <f>SUMIF($I120:$AB120,CONCATENATE("&lt;",BE$14),$I123:$AB123)-SUM($AF122:BC122)</f>
        <v>0</v>
      </c>
      <c r="BE122" s="66">
        <f>SUMIF($I120:$AB120,CONCATENATE("&lt;",BF$14),$I123:$AB123)-SUM($AF122:BD122)</f>
        <v>0</v>
      </c>
      <c r="BF122" s="66">
        <f>SUMIF($I120:$AB120,CONCATENATE("&lt;",BG$14),$I123:$AB123)-SUM($AF122:BE122)</f>
        <v>0</v>
      </c>
      <c r="BG122" s="66">
        <f>SUMIF($I120:$AB120,CONCATENATE("&lt;",BH$14),$I123:$AB123)-SUM($AF122:BF122)</f>
        <v>0</v>
      </c>
      <c r="BH122" s="66">
        <f>SUMIF($I120:$AB120,CONCATENATE("&lt;",BI$14),$I123:$AB123)-SUM($AF122:BG122)</f>
        <v>0</v>
      </c>
      <c r="BI122" s="66">
        <f>SUMIF($I120:$AB120,CONCATENATE("&lt;",BJ$14),$I123:$AB123)-SUM($AF122:BH122)</f>
        <v>0</v>
      </c>
      <c r="BJ122" s="66">
        <f>SUMIF($I120:$AB120,CONCATENATE("&lt;",BK$14),$I123:$AB123)-SUM($AF122:BI122)</f>
        <v>0</v>
      </c>
      <c r="BK122" s="66">
        <f>SUMIF($I120:$AB120,CONCATENATE("&lt;",BL$14),$I123:$AB123)-SUM($AF122:BJ122)</f>
        <v>0</v>
      </c>
      <c r="BL122" s="66">
        <f>SUMIF($I120:$AB120,CONCATENATE("&gt;=",BL$14),$I123:$AB123)</f>
        <v>0</v>
      </c>
      <c r="BN122" s="67"/>
      <c r="BO122" s="67">
        <v>1</v>
      </c>
      <c r="BP122" s="67"/>
      <c r="BQ122" s="67"/>
      <c r="BS122" s="59">
        <f>IF(BS121=1,1,0)</f>
        <v>1</v>
      </c>
      <c r="BT122" s="59">
        <f>IF(BT121=1,1,0)</f>
        <v>0</v>
      </c>
      <c r="BU122" s="59">
        <f>IF(BU121=1,1,0)</f>
        <v>0</v>
      </c>
      <c r="BV122" s="59">
        <f>IF(BV121=1,1,0)</f>
        <v>0</v>
      </c>
      <c r="BW122" s="59">
        <v>1</v>
      </c>
    </row>
    <row r="123" spans="2:75" x14ac:dyDescent="0.15">
      <c r="C123" s="61" t="s">
        <v>66</v>
      </c>
      <c r="D123" s="69" t="s">
        <v>67</v>
      </c>
      <c r="E123" s="71">
        <v>0.04</v>
      </c>
      <c r="G123" s="251" t="s">
        <v>68</v>
      </c>
      <c r="H123" s="252"/>
      <c r="I123" s="253">
        <f>IF(I120="","",I126*(1+$E123))</f>
        <v>-40768.000000000007</v>
      </c>
      <c r="J123" s="253">
        <f>IF(J120="","",J126*(1+$E123))</f>
        <v>0</v>
      </c>
      <c r="K123" s="253">
        <f>IF(K120="","",K126*(1+$E123))</f>
        <v>0</v>
      </c>
      <c r="L123" s="253">
        <f t="shared" ref="L123:AB123" si="42">IF(L120="","",L126*(1+$E123))</f>
        <v>0</v>
      </c>
      <c r="M123" s="253">
        <f t="shared" si="42"/>
        <v>0</v>
      </c>
      <c r="N123" s="253">
        <f t="shared" si="42"/>
        <v>0</v>
      </c>
      <c r="O123" s="253">
        <f t="shared" si="42"/>
        <v>0</v>
      </c>
      <c r="P123" s="253">
        <f t="shared" si="42"/>
        <v>-125216</v>
      </c>
      <c r="Q123" s="253">
        <f t="shared" si="42"/>
        <v>-125216</v>
      </c>
      <c r="R123" s="253" t="str">
        <f t="shared" si="42"/>
        <v/>
      </c>
      <c r="S123" s="253" t="str">
        <f t="shared" si="42"/>
        <v/>
      </c>
      <c r="T123" s="253" t="str">
        <f t="shared" si="42"/>
        <v/>
      </c>
      <c r="U123" s="253" t="str">
        <f t="shared" si="42"/>
        <v/>
      </c>
      <c r="V123" s="253" t="str">
        <f t="shared" si="42"/>
        <v/>
      </c>
      <c r="W123" s="253" t="str">
        <f t="shared" si="42"/>
        <v/>
      </c>
      <c r="X123" s="253" t="str">
        <f t="shared" si="42"/>
        <v/>
      </c>
      <c r="Y123" s="253" t="str">
        <f t="shared" si="42"/>
        <v/>
      </c>
      <c r="Z123" s="253" t="str">
        <f t="shared" si="42"/>
        <v/>
      </c>
      <c r="AA123" s="253" t="str">
        <f t="shared" si="42"/>
        <v/>
      </c>
      <c r="AB123" s="253" t="str">
        <f t="shared" si="42"/>
        <v/>
      </c>
      <c r="AD123" s="56"/>
      <c r="AE123" s="75"/>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c r="BL123" s="76"/>
    </row>
    <row r="124" spans="2:75" x14ac:dyDescent="0.15">
      <c r="B124" s="310" t="s">
        <v>69</v>
      </c>
      <c r="C124" s="61" t="s">
        <v>70</v>
      </c>
      <c r="D124" s="77" t="s">
        <v>71</v>
      </c>
      <c r="E124" s="71"/>
      <c r="G124" s="254" t="s">
        <v>72</v>
      </c>
      <c r="H124" s="255"/>
      <c r="I124" s="256">
        <f>IF(I120="","",IF(COUNT(I120:AB120)&gt;1,$G$382,$G$383))</f>
        <v>0</v>
      </c>
      <c r="J124" s="256">
        <f t="shared" ref="J124:AB124" si="43">IF(J120="","",$G$383)</f>
        <v>45</v>
      </c>
      <c r="K124" s="256">
        <f t="shared" si="43"/>
        <v>45</v>
      </c>
      <c r="L124" s="256">
        <f t="shared" si="43"/>
        <v>45</v>
      </c>
      <c r="M124" s="256">
        <f t="shared" si="43"/>
        <v>45</v>
      </c>
      <c r="N124" s="256">
        <f t="shared" si="43"/>
        <v>45</v>
      </c>
      <c r="O124" s="256">
        <f t="shared" si="43"/>
        <v>45</v>
      </c>
      <c r="P124" s="256">
        <f t="shared" si="43"/>
        <v>45</v>
      </c>
      <c r="Q124" s="256">
        <f t="shared" si="43"/>
        <v>45</v>
      </c>
      <c r="R124" s="256" t="str">
        <f t="shared" si="43"/>
        <v/>
      </c>
      <c r="S124" s="256" t="str">
        <f t="shared" si="43"/>
        <v/>
      </c>
      <c r="T124" s="256" t="str">
        <f t="shared" si="43"/>
        <v/>
      </c>
      <c r="U124" s="256" t="str">
        <f t="shared" si="43"/>
        <v/>
      </c>
      <c r="V124" s="256" t="str">
        <f t="shared" si="43"/>
        <v/>
      </c>
      <c r="W124" s="256" t="str">
        <f t="shared" si="43"/>
        <v/>
      </c>
      <c r="X124" s="256" t="str">
        <f t="shared" si="43"/>
        <v/>
      </c>
      <c r="Y124" s="256" t="str">
        <f t="shared" si="43"/>
        <v/>
      </c>
      <c r="Z124" s="256" t="str">
        <f t="shared" si="43"/>
        <v/>
      </c>
      <c r="AA124" s="256" t="str">
        <f t="shared" si="43"/>
        <v/>
      </c>
      <c r="AB124" s="256" t="str">
        <f t="shared" si="43"/>
        <v/>
      </c>
      <c r="AD124" s="56"/>
      <c r="AE124" s="80"/>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c r="BL124" s="81"/>
    </row>
    <row r="125" spans="2:75" x14ac:dyDescent="0.15">
      <c r="B125" s="310"/>
      <c r="C125" s="61" t="s">
        <v>73</v>
      </c>
      <c r="D125" s="77" t="s">
        <v>71</v>
      </c>
      <c r="E125" s="82"/>
      <c r="G125" s="254" t="s">
        <v>74</v>
      </c>
      <c r="H125" s="255"/>
      <c r="I125" s="257">
        <f>IF(I120="","",IF(COUNT(I120:AB120)&gt;1,I120+I124+$I$382+$J$382,I120+I124+$I$383+$J$383))</f>
        <v>41061</v>
      </c>
      <c r="J125" s="257">
        <f t="shared" ref="J125:AB125" si="44">IF(J120="","",J120+J124+$I$383+$J$383)</f>
        <v>41472</v>
      </c>
      <c r="K125" s="257">
        <f t="shared" si="44"/>
        <v>41838</v>
      </c>
      <c r="L125" s="257">
        <f t="shared" si="44"/>
        <v>42204</v>
      </c>
      <c r="M125" s="257">
        <f t="shared" si="44"/>
        <v>42570</v>
      </c>
      <c r="N125" s="257">
        <f t="shared" si="44"/>
        <v>42936</v>
      </c>
      <c r="O125" s="257">
        <f t="shared" si="44"/>
        <v>43302</v>
      </c>
      <c r="P125" s="257">
        <f t="shared" si="44"/>
        <v>43668</v>
      </c>
      <c r="Q125" s="257">
        <f t="shared" si="44"/>
        <v>44034</v>
      </c>
      <c r="R125" s="257" t="str">
        <f t="shared" si="44"/>
        <v/>
      </c>
      <c r="S125" s="257" t="str">
        <f t="shared" si="44"/>
        <v/>
      </c>
      <c r="T125" s="257" t="str">
        <f t="shared" si="44"/>
        <v/>
      </c>
      <c r="U125" s="257" t="str">
        <f t="shared" si="44"/>
        <v/>
      </c>
      <c r="V125" s="257" t="str">
        <f t="shared" si="44"/>
        <v/>
      </c>
      <c r="W125" s="257" t="str">
        <f t="shared" si="44"/>
        <v/>
      </c>
      <c r="X125" s="257" t="str">
        <f t="shared" si="44"/>
        <v/>
      </c>
      <c r="Y125" s="257" t="str">
        <f t="shared" si="44"/>
        <v/>
      </c>
      <c r="Z125" s="257" t="str">
        <f t="shared" si="44"/>
        <v/>
      </c>
      <c r="AA125" s="257" t="str">
        <f t="shared" si="44"/>
        <v/>
      </c>
      <c r="AB125" s="257" t="str">
        <f t="shared" si="44"/>
        <v/>
      </c>
    </row>
    <row r="126" spans="2:75" x14ac:dyDescent="0.15">
      <c r="C126" s="61" t="s">
        <v>75</v>
      </c>
      <c r="D126" s="83"/>
      <c r="E126" s="84">
        <f>(E124*E122)+E125</f>
        <v>0</v>
      </c>
      <c r="G126" s="254" t="s">
        <v>76</v>
      </c>
      <c r="H126" s="255"/>
      <c r="I126" s="256">
        <v>-39200.000000000007</v>
      </c>
      <c r="J126" s="256">
        <v>0</v>
      </c>
      <c r="K126" s="256">
        <v>0</v>
      </c>
      <c r="L126" s="256">
        <v>0</v>
      </c>
      <c r="M126" s="256">
        <v>0</v>
      </c>
      <c r="N126" s="256">
        <v>0</v>
      </c>
      <c r="O126" s="256">
        <v>0</v>
      </c>
      <c r="P126" s="256">
        <v>-120400</v>
      </c>
      <c r="Q126" s="256">
        <v>-120400</v>
      </c>
      <c r="R126" s="256" t="s">
        <v>208</v>
      </c>
      <c r="S126" s="256" t="s">
        <v>208</v>
      </c>
      <c r="T126" s="256" t="s">
        <v>208</v>
      </c>
      <c r="U126" s="256" t="s">
        <v>208</v>
      </c>
      <c r="V126" s="256" t="s">
        <v>208</v>
      </c>
      <c r="W126" s="256" t="s">
        <v>208</v>
      </c>
      <c r="X126" s="256" t="s">
        <v>208</v>
      </c>
      <c r="Y126" s="256" t="s">
        <v>208</v>
      </c>
      <c r="Z126" s="256" t="s">
        <v>208</v>
      </c>
      <c r="AA126" s="256" t="s">
        <v>208</v>
      </c>
      <c r="AB126" s="256" t="s">
        <v>208</v>
      </c>
      <c r="AG126" s="85"/>
    </row>
    <row r="127" spans="2:75" x14ac:dyDescent="0.15">
      <c r="C127" s="86" t="s">
        <v>77</v>
      </c>
      <c r="D127" s="87"/>
      <c r="E127" s="88" t="str">
        <f>$E$383</f>
        <v>Virement</v>
      </c>
      <c r="G127" s="258" t="s">
        <v>78</v>
      </c>
      <c r="H127" s="255"/>
      <c r="I127" s="259">
        <f>IF(I120="","",1/(POWER(1+$E$371,(I120-$E$372)/365)))</f>
        <v>0.79726190997354718</v>
      </c>
      <c r="J127" s="259">
        <f t="shared" ref="J127:AB127" si="45">IF(J120="","",1/(POWER(1+$E$371,(J120-$E$372)/365)))</f>
        <v>0.71675365124436152</v>
      </c>
      <c r="K127" s="259">
        <f t="shared" si="45"/>
        <v>0.64437519232440132</v>
      </c>
      <c r="L127" s="259">
        <f t="shared" si="45"/>
        <v>0.57930557837025809</v>
      </c>
      <c r="M127" s="259">
        <f t="shared" si="45"/>
        <v>0.52080675533199117</v>
      </c>
      <c r="N127" s="259">
        <f t="shared" si="45"/>
        <v>0.46821519855290611</v>
      </c>
      <c r="O127" s="259">
        <f t="shared" si="45"/>
        <v>0.42093438672121447</v>
      </c>
      <c r="P127" s="259">
        <f t="shared" si="45"/>
        <v>0.37842803580914469</v>
      </c>
      <c r="Q127" s="259">
        <f t="shared" si="45"/>
        <v>0.3402140162552556</v>
      </c>
      <c r="R127" s="259" t="str">
        <f t="shared" si="45"/>
        <v/>
      </c>
      <c r="S127" s="259" t="str">
        <f t="shared" si="45"/>
        <v/>
      </c>
      <c r="T127" s="259" t="str">
        <f t="shared" si="45"/>
        <v/>
      </c>
      <c r="U127" s="259" t="str">
        <f t="shared" si="45"/>
        <v/>
      </c>
      <c r="V127" s="259" t="str">
        <f t="shared" si="45"/>
        <v/>
      </c>
      <c r="W127" s="259" t="str">
        <f t="shared" si="45"/>
        <v/>
      </c>
      <c r="X127" s="259" t="str">
        <f t="shared" si="45"/>
        <v/>
      </c>
      <c r="Y127" s="259" t="str">
        <f t="shared" si="45"/>
        <v/>
      </c>
      <c r="Z127" s="259" t="str">
        <f t="shared" si="45"/>
        <v/>
      </c>
      <c r="AA127" s="259" t="str">
        <f t="shared" si="45"/>
        <v/>
      </c>
      <c r="AB127" s="259" t="str">
        <f t="shared" si="45"/>
        <v/>
      </c>
      <c r="AG127" s="85"/>
    </row>
    <row r="128" spans="2:75" x14ac:dyDescent="0.15">
      <c r="C128" s="251" t="s">
        <v>79</v>
      </c>
      <c r="D128" s="252"/>
      <c r="E128" s="253">
        <f>SUMPRODUCT(I127:AB127,I126:AB126)</f>
        <v>-117777.16993951687</v>
      </c>
      <c r="G128" s="254" t="s">
        <v>80</v>
      </c>
      <c r="H128" s="255"/>
      <c r="I128" s="257">
        <f>IF(OR(E122=0,E122=""),"",IF(E121=$A$15,I120,""))</f>
        <v>41061</v>
      </c>
      <c r="J128" s="260"/>
      <c r="K128" s="260"/>
      <c r="L128" s="254"/>
      <c r="M128" s="254"/>
      <c r="N128" s="254"/>
      <c r="O128" s="254"/>
      <c r="P128" s="254"/>
      <c r="Q128" s="254"/>
      <c r="R128" s="254"/>
      <c r="S128" s="254"/>
      <c r="T128" s="254"/>
      <c r="U128" s="254"/>
      <c r="V128" s="254"/>
      <c r="W128" s="254"/>
      <c r="X128" s="254"/>
      <c r="Y128" s="254"/>
      <c r="Z128" s="254"/>
      <c r="AA128" s="254"/>
      <c r="AB128" s="254"/>
      <c r="AG128" s="85"/>
    </row>
    <row r="129" spans="2:75" x14ac:dyDescent="0.15">
      <c r="C129" s="254" t="s">
        <v>81</v>
      </c>
      <c r="D129" s="255"/>
      <c r="E129" s="256">
        <f>SUMPRODUCT(I127:AB127,I123:AB123)</f>
        <v>-122488.25673709752</v>
      </c>
      <c r="G129" s="254" t="s">
        <v>82</v>
      </c>
      <c r="H129" s="255"/>
      <c r="I129" s="257">
        <f>IF(COUNT(I120:AB120)=0,"",MAX(I120:AB120))</f>
        <v>43989</v>
      </c>
      <c r="J129" s="259"/>
      <c r="K129" s="259"/>
      <c r="L129" s="261"/>
      <c r="M129" s="261"/>
      <c r="N129" s="261"/>
      <c r="O129" s="261"/>
      <c r="P129" s="261"/>
      <c r="Q129" s="261"/>
      <c r="R129" s="261"/>
      <c r="S129" s="261"/>
      <c r="T129" s="261"/>
      <c r="U129" s="261"/>
      <c r="V129" s="261"/>
      <c r="W129" s="261"/>
      <c r="X129" s="261"/>
      <c r="Y129" s="261"/>
      <c r="Z129" s="261"/>
      <c r="AA129" s="261"/>
      <c r="AB129" s="261"/>
      <c r="AG129" s="85"/>
    </row>
    <row r="130" spans="2:75" x14ac:dyDescent="0.15">
      <c r="C130" s="254" t="s">
        <v>83</v>
      </c>
      <c r="D130" s="255"/>
      <c r="E130" s="256">
        <f>E122+E126</f>
        <v>280000</v>
      </c>
      <c r="G130" s="254"/>
      <c r="H130" s="254"/>
      <c r="I130" s="262"/>
      <c r="J130" s="254"/>
      <c r="K130" s="254"/>
      <c r="L130" s="254"/>
      <c r="M130" s="254"/>
      <c r="N130" s="254"/>
      <c r="O130" s="254"/>
      <c r="P130" s="254"/>
      <c r="Q130" s="254"/>
      <c r="R130" s="254"/>
      <c r="S130" s="254"/>
      <c r="T130" s="254"/>
      <c r="U130" s="254"/>
      <c r="V130" s="254"/>
      <c r="W130" s="254"/>
      <c r="X130" s="254"/>
      <c r="Y130" s="254"/>
      <c r="Z130" s="254"/>
      <c r="AA130" s="254"/>
      <c r="AB130" s="254"/>
      <c r="AG130" s="85"/>
    </row>
    <row r="131" spans="2:75" x14ac:dyDescent="0.15">
      <c r="C131" s="254"/>
      <c r="D131" s="254"/>
      <c r="E131" s="254"/>
      <c r="G131" s="254"/>
      <c r="H131" s="255"/>
      <c r="I131" s="254"/>
      <c r="J131" s="254"/>
      <c r="K131" s="254"/>
      <c r="L131" s="254"/>
      <c r="M131" s="254"/>
      <c r="N131" s="254"/>
      <c r="O131" s="254"/>
      <c r="P131" s="254"/>
      <c r="Q131" s="254"/>
      <c r="R131" s="254"/>
      <c r="S131" s="254"/>
      <c r="T131" s="254"/>
      <c r="U131" s="254"/>
      <c r="V131" s="254"/>
      <c r="W131" s="254"/>
      <c r="X131" s="254"/>
      <c r="Y131" s="254"/>
      <c r="Z131" s="254"/>
      <c r="AA131" s="254"/>
      <c r="AB131" s="254"/>
      <c r="AG131" s="85"/>
    </row>
    <row r="132" spans="2:75" ht="12" thickBot="1" x14ac:dyDescent="0.2">
      <c r="C132" s="254"/>
      <c r="D132" s="255"/>
      <c r="E132" s="254"/>
      <c r="G132" s="254"/>
      <c r="H132" s="255"/>
      <c r="I132" s="254"/>
      <c r="J132" s="254"/>
      <c r="K132" s="254"/>
      <c r="L132" s="254"/>
      <c r="M132" s="254"/>
      <c r="N132" s="254"/>
      <c r="O132" s="254"/>
      <c r="P132" s="254"/>
      <c r="Q132" s="254"/>
      <c r="R132" s="254"/>
      <c r="S132" s="254"/>
      <c r="T132" s="254"/>
      <c r="U132" s="254"/>
      <c r="V132" s="254"/>
      <c r="W132" s="254"/>
      <c r="X132" s="254"/>
      <c r="Y132" s="254"/>
      <c r="Z132" s="254"/>
      <c r="AA132" s="254"/>
      <c r="AB132" s="254"/>
    </row>
    <row r="133" spans="2:75" x14ac:dyDescent="0.15">
      <c r="C133" s="40" t="s">
        <v>53</v>
      </c>
      <c r="D133" s="51" t="s">
        <v>50</v>
      </c>
      <c r="E133" s="52" t="s">
        <v>98</v>
      </c>
      <c r="G133" s="53" t="s">
        <v>6</v>
      </c>
      <c r="H133" s="54" t="s">
        <v>50</v>
      </c>
      <c r="I133" s="55">
        <v>41061</v>
      </c>
      <c r="J133" s="55">
        <v>41427</v>
      </c>
      <c r="K133" s="55">
        <v>41793</v>
      </c>
      <c r="L133" s="55">
        <v>42159</v>
      </c>
      <c r="M133" s="55">
        <v>42525</v>
      </c>
      <c r="N133" s="55">
        <v>42891</v>
      </c>
      <c r="O133" s="55">
        <v>43257</v>
      </c>
      <c r="P133" s="55"/>
      <c r="Q133" s="55"/>
      <c r="R133" s="55"/>
      <c r="S133" s="55"/>
      <c r="T133" s="55"/>
      <c r="U133" s="55"/>
      <c r="V133" s="55"/>
      <c r="W133" s="55"/>
      <c r="X133" s="55"/>
      <c r="Y133" s="55"/>
      <c r="Z133" s="55"/>
      <c r="AA133" s="55"/>
      <c r="AB133" s="55"/>
      <c r="AD133" s="56"/>
      <c r="BN133" s="40"/>
      <c r="BO133" s="40"/>
      <c r="BP133" s="40"/>
      <c r="BQ133" s="40"/>
    </row>
    <row r="134" spans="2:75" x14ac:dyDescent="0.15">
      <c r="C134" s="61" t="s">
        <v>59</v>
      </c>
      <c r="D134" s="62" t="s">
        <v>50</v>
      </c>
      <c r="E134" s="63" t="s">
        <v>44</v>
      </c>
      <c r="G134" s="61" t="s">
        <v>60</v>
      </c>
      <c r="H134" s="64" t="s">
        <v>50</v>
      </c>
      <c r="I134" s="65">
        <v>0.05</v>
      </c>
      <c r="J134" s="65">
        <v>0.05</v>
      </c>
      <c r="K134" s="65">
        <v>0.2</v>
      </c>
      <c r="L134" s="65">
        <v>0.2</v>
      </c>
      <c r="M134" s="65">
        <v>0.2</v>
      </c>
      <c r="N134" s="65">
        <v>0.15</v>
      </c>
      <c r="O134" s="65">
        <v>0.15</v>
      </c>
      <c r="P134" s="65"/>
      <c r="Q134" s="65"/>
      <c r="R134" s="65"/>
      <c r="S134" s="65"/>
      <c r="T134" s="65"/>
      <c r="U134" s="65"/>
      <c r="V134" s="65"/>
      <c r="W134" s="65"/>
      <c r="X134" s="65"/>
      <c r="Y134" s="65"/>
      <c r="Z134" s="65"/>
      <c r="AA134" s="65"/>
      <c r="AB134" s="65"/>
      <c r="AD134" s="56"/>
      <c r="AE134" s="57" t="str">
        <f>AE121</f>
        <v>Montant Comptabilisé hors aléas (€)</v>
      </c>
      <c r="AF134" s="66">
        <f>SUMIF($I133:$AB133,CONCATENATE("&lt;",AG$14),$I139:$AB139)</f>
        <v>0</v>
      </c>
      <c r="AG134" s="66">
        <f>SUMIF($I133:$AB133,CONCATENATE("&lt;",AH$14),$I139:$AB139)-SUM($AF134:AF134)</f>
        <v>0</v>
      </c>
      <c r="AH134" s="66">
        <f>SUMIF($I133:$AB133,CONCATENATE("&lt;",AI$14),$I139:$AB139)-SUM($AF134:AG134)</f>
        <v>0</v>
      </c>
      <c r="AI134" s="66">
        <f>SUMIF($I133:$AB133,CONCATENATE("&lt;",AJ$14),$I139:$AB139)-SUM($AF134:AH134)</f>
        <v>0</v>
      </c>
      <c r="AJ134" s="66">
        <f>SUMIF($I133:$AB133,CONCATENATE("&lt;",AK$14),$I139:$AB139)-SUM($AF134:AI134)</f>
        <v>-81950</v>
      </c>
      <c r="AK134" s="66">
        <f>SUMIF($I133:$AB133,CONCATENATE("&lt;",AL$14),$I139:$AB139)-SUM($AF134:AJ134)</f>
        <v>-81950</v>
      </c>
      <c r="AL134" s="66">
        <f>SUMIF($I133:$AB133,CONCATENATE("&lt;",AM$14),$I139:$AB139)-SUM($AF134:AK134)</f>
        <v>-327800</v>
      </c>
      <c r="AM134" s="66">
        <f>SUMIF($I133:$AB133,CONCATENATE("&lt;",AN$14),$I139:$AB139)-SUM($AF134:AL134)</f>
        <v>-327800</v>
      </c>
      <c r="AN134" s="66">
        <f>SUMIF($I133:$AB133,CONCATENATE("&lt;",AO$14),$I139:$AB139)-SUM($AF134:AM134)</f>
        <v>-327800</v>
      </c>
      <c r="AO134" s="66">
        <f>SUMIF($I133:$AB133,CONCATENATE("&lt;",AP$14),$I139:$AB139)-SUM($AF134:AN134)</f>
        <v>-245850</v>
      </c>
      <c r="AP134" s="66">
        <f>SUMIF($I133:$AB133,CONCATENATE("&lt;",AQ$14),$I139:$AB139)-SUM($AF134:AO134)</f>
        <v>-245850</v>
      </c>
      <c r="AQ134" s="66">
        <f>SUMIF($I133:$AB133,CONCATENATE("&lt;",AR$14),$I139:$AB139)-SUM($AF134:AP134)</f>
        <v>0</v>
      </c>
      <c r="AR134" s="66">
        <f>SUMIF($I133:$AB133,CONCATENATE("&lt;",AS$14),$I139:$AB139)-SUM($AF134:AQ134)</f>
        <v>0</v>
      </c>
      <c r="AS134" s="66">
        <f>SUMIF($I133:$AB133,CONCATENATE("&lt;",AT$14),$I139:$AB139)-SUM($AF134:AR134)</f>
        <v>0</v>
      </c>
      <c r="AT134" s="66">
        <f>SUMIF($I133:$AB133,CONCATENATE("&lt;",AU$14),$I139:$AB139)-SUM($AF134:AS134)</f>
        <v>0</v>
      </c>
      <c r="AU134" s="66">
        <f>SUMIF($I133:$AB133,CONCATENATE("&lt;",AV$14),$I139:$AB139)-SUM($AF134:AT134)</f>
        <v>0</v>
      </c>
      <c r="AV134" s="66">
        <f>SUMIF($I133:$AB133,CONCATENATE("&lt;",AW$14),$I139:$AB139)-SUM($AF134:AU134)</f>
        <v>0</v>
      </c>
      <c r="AW134" s="66">
        <f>SUMIF($I133:$AB133,CONCATENATE("&lt;",AX$14),$I139:$AB139)-SUM($AF134:AV134)</f>
        <v>0</v>
      </c>
      <c r="AX134" s="66">
        <f>SUMIF($I133:$AB133,CONCATENATE("&lt;",AY$14),$I139:$AB139)-SUM($AF134:AW134)</f>
        <v>0</v>
      </c>
      <c r="AY134" s="66">
        <f>SUMIF($I133:$AB133,CONCATENATE("&lt;",AZ$14),$I139:$AB139)-SUM($AF134:AX134)</f>
        <v>0</v>
      </c>
      <c r="AZ134" s="66">
        <f>SUMIF($I133:$AB133,CONCATENATE("&lt;",BA$14),$I139:$AB139)-SUM($AF134:AY134)</f>
        <v>0</v>
      </c>
      <c r="BA134" s="66">
        <f>SUMIF($I133:$AB133,CONCATENATE("&lt;",BB$14),$I139:$AB139)-SUM($AF134:AZ134)</f>
        <v>0</v>
      </c>
      <c r="BB134" s="66">
        <f>SUMIF($I133:$AB133,CONCATENATE("&lt;",BC$14),$I139:$AB139)-SUM($AF134:BA134)</f>
        <v>0</v>
      </c>
      <c r="BC134" s="66">
        <f>SUMIF($I133:$AB133,CONCATENATE("&lt;",BD$14),$I139:$AB139)-SUM($AF134:BB134)</f>
        <v>0</v>
      </c>
      <c r="BD134" s="66">
        <f>SUMIF($I133:$AB133,CONCATENATE("&lt;",BE$14),$I139:$AB139)-SUM($AF134:BC134)</f>
        <v>0</v>
      </c>
      <c r="BE134" s="66">
        <f>SUMIF($I133:$AB133,CONCATENATE("&lt;",BF$14),$I139:$AB139)-SUM($AF134:BD134)</f>
        <v>0</v>
      </c>
      <c r="BF134" s="66">
        <f>SUMIF($I133:$AB133,CONCATENATE("&lt;",BG$14),$I139:$AB139)-SUM($AF134:BE134)</f>
        <v>0</v>
      </c>
      <c r="BG134" s="66">
        <f>SUMIF($I133:$AB133,CONCATENATE("&lt;",BH$14),$I139:$AB139)-SUM($AF134:BF134)</f>
        <v>0</v>
      </c>
      <c r="BH134" s="66">
        <f>SUMIF($I133:$AB133,CONCATENATE("&lt;",BI$14),$I139:$AB139)-SUM($AF134:BG134)</f>
        <v>0</v>
      </c>
      <c r="BI134" s="66">
        <f>SUMIF($I133:$AB133,CONCATENATE("&lt;",BJ$14),$I139:$AB139)-SUM($AF134:BH134)</f>
        <v>0</v>
      </c>
      <c r="BJ134" s="66">
        <f>SUMIF($I133:$AB133,CONCATENATE("&lt;",BK$14),$I139:$AB139)-SUM($AF134:BI134)</f>
        <v>0</v>
      </c>
      <c r="BK134" s="66">
        <f>SUMIF($I133:$AB133,CONCATENATE("&lt;",BL$14),$I139:$AB139)-SUM($AF134:BJ134)</f>
        <v>0</v>
      </c>
      <c r="BL134" s="66">
        <f>SUMIF($I133:$AB133,CONCATENATE("&gt;=",BL$14),$I139:$AB139)</f>
        <v>0</v>
      </c>
      <c r="BN134" s="67">
        <v>1</v>
      </c>
      <c r="BO134" s="67"/>
      <c r="BP134" s="67"/>
      <c r="BQ134" s="67"/>
      <c r="BS134" s="59">
        <f>IF(E134=BS$14,1,0)</f>
        <v>0</v>
      </c>
      <c r="BT134" s="59">
        <f>IF(E134=BT$14,1,0)</f>
        <v>0</v>
      </c>
      <c r="BU134" s="59">
        <f>IF(E134=BU$14,1,0)</f>
        <v>0</v>
      </c>
      <c r="BV134" s="59">
        <f>IF(E134=BV$14,1,0)</f>
        <v>1</v>
      </c>
      <c r="BW134" s="59">
        <v>1</v>
      </c>
    </row>
    <row r="135" spans="2:75" x14ac:dyDescent="0.15">
      <c r="C135" s="61" t="s">
        <v>63</v>
      </c>
      <c r="D135" s="62" t="s">
        <v>50</v>
      </c>
      <c r="E135" s="68">
        <f>1489000+150000</f>
        <v>1639000</v>
      </c>
      <c r="G135" s="61" t="s">
        <v>63</v>
      </c>
      <c r="H135" s="69"/>
      <c r="I135" s="70">
        <f t="shared" ref="I135:AB135" si="46">IF(I133="","",I134*-$E135)</f>
        <v>-81950</v>
      </c>
      <c r="J135" s="70">
        <f t="shared" si="46"/>
        <v>-81950</v>
      </c>
      <c r="K135" s="70">
        <f t="shared" si="46"/>
        <v>-327800</v>
      </c>
      <c r="L135" s="70">
        <f t="shared" si="46"/>
        <v>-327800</v>
      </c>
      <c r="M135" s="70">
        <f t="shared" si="46"/>
        <v>-327800</v>
      </c>
      <c r="N135" s="70">
        <f t="shared" si="46"/>
        <v>-245850</v>
      </c>
      <c r="O135" s="70">
        <f t="shared" si="46"/>
        <v>-245850</v>
      </c>
      <c r="P135" s="70" t="str">
        <f t="shared" si="46"/>
        <v/>
      </c>
      <c r="Q135" s="70" t="str">
        <f t="shared" si="46"/>
        <v/>
      </c>
      <c r="R135" s="70" t="str">
        <f t="shared" si="46"/>
        <v/>
      </c>
      <c r="S135" s="70" t="str">
        <f t="shared" si="46"/>
        <v/>
      </c>
      <c r="T135" s="70" t="str">
        <f t="shared" si="46"/>
        <v/>
      </c>
      <c r="U135" s="70" t="str">
        <f t="shared" si="46"/>
        <v/>
      </c>
      <c r="V135" s="70" t="str">
        <f t="shared" si="46"/>
        <v/>
      </c>
      <c r="W135" s="70" t="str">
        <f t="shared" si="46"/>
        <v/>
      </c>
      <c r="X135" s="70" t="str">
        <f t="shared" si="46"/>
        <v/>
      </c>
      <c r="Y135" s="70" t="str">
        <f t="shared" si="46"/>
        <v/>
      </c>
      <c r="Z135" s="70" t="str">
        <f t="shared" si="46"/>
        <v/>
      </c>
      <c r="AA135" s="70" t="str">
        <f t="shared" si="46"/>
        <v/>
      </c>
      <c r="AB135" s="70" t="str">
        <f t="shared" si="46"/>
        <v/>
      </c>
      <c r="AD135" s="56"/>
      <c r="AE135" s="57" t="str">
        <f>AE122</f>
        <v>Montant Comptabilisé yc aléas (€)</v>
      </c>
      <c r="AF135" s="66">
        <f>SUMIF($I133:$AB133,CONCATENATE("&lt;",AG$14),$I136:$AB136)</f>
        <v>0</v>
      </c>
      <c r="AG135" s="66">
        <f>SUMIF($I133:$AB133,CONCATENATE("&lt;",AH$14),$I136:$AB136)-SUM($AF135:AF135)</f>
        <v>0</v>
      </c>
      <c r="AH135" s="66">
        <f>SUMIF($I133:$AB133,CONCATENATE("&lt;",AI$14),$I136:$AB136)-SUM($AF135:AG135)</f>
        <v>0</v>
      </c>
      <c r="AI135" s="66">
        <f>SUMIF($I133:$AB133,CONCATENATE("&lt;",AJ$14),$I136:$AB136)-SUM($AF135:AH135)</f>
        <v>0</v>
      </c>
      <c r="AJ135" s="66">
        <f>SUMIF($I133:$AB133,CONCATENATE("&lt;",AK$14),$I136:$AB136)-SUM($AF135:AI135)</f>
        <v>-85228</v>
      </c>
      <c r="AK135" s="66">
        <f>SUMIF($I133:$AB133,CONCATENATE("&lt;",AL$14),$I136:$AB136)-SUM($AF135:AJ135)</f>
        <v>-85228</v>
      </c>
      <c r="AL135" s="66">
        <f>SUMIF($I133:$AB133,CONCATENATE("&lt;",AM$14),$I136:$AB136)-SUM($AF135:AK135)</f>
        <v>-340912</v>
      </c>
      <c r="AM135" s="66">
        <f>SUMIF($I133:$AB133,CONCATENATE("&lt;",AN$14),$I136:$AB136)-SUM($AF135:AL135)</f>
        <v>-340912</v>
      </c>
      <c r="AN135" s="66">
        <f>SUMIF($I133:$AB133,CONCATENATE("&lt;",AO$14),$I136:$AB136)-SUM($AF135:AM135)</f>
        <v>-340912</v>
      </c>
      <c r="AO135" s="66">
        <f>SUMIF($I133:$AB133,CONCATENATE("&lt;",AP$14),$I136:$AB136)-SUM($AF135:AN135)</f>
        <v>-255684</v>
      </c>
      <c r="AP135" s="66">
        <f>SUMIF($I133:$AB133,CONCATENATE("&lt;",AQ$14),$I136:$AB136)-SUM($AF135:AO135)</f>
        <v>-255684</v>
      </c>
      <c r="AQ135" s="66">
        <f>SUMIF($I133:$AB133,CONCATENATE("&lt;",AR$14),$I136:$AB136)-SUM($AF135:AP135)</f>
        <v>0</v>
      </c>
      <c r="AR135" s="66">
        <f>SUMIF($I133:$AB133,CONCATENATE("&lt;",AS$14),$I136:$AB136)-SUM($AF135:AQ135)</f>
        <v>0</v>
      </c>
      <c r="AS135" s="66">
        <f>SUMIF($I133:$AB133,CONCATENATE("&lt;",AT$14),$I136:$AB136)-SUM($AF135:AR135)</f>
        <v>0</v>
      </c>
      <c r="AT135" s="66">
        <f>SUMIF($I133:$AB133,CONCATENATE("&lt;",AU$14),$I136:$AB136)-SUM($AF135:AS135)</f>
        <v>0</v>
      </c>
      <c r="AU135" s="66">
        <f>SUMIF($I133:$AB133,CONCATENATE("&lt;",AV$14),$I136:$AB136)-SUM($AF135:AT135)</f>
        <v>0</v>
      </c>
      <c r="AV135" s="66">
        <f>SUMIF($I133:$AB133,CONCATENATE("&lt;",AW$14),$I136:$AB136)-SUM($AF135:AU135)</f>
        <v>0</v>
      </c>
      <c r="AW135" s="66">
        <f>SUMIF($I133:$AB133,CONCATENATE("&lt;",AX$14),$I136:$AB136)-SUM($AF135:AV135)</f>
        <v>0</v>
      </c>
      <c r="AX135" s="66">
        <f>SUMIF($I133:$AB133,CONCATENATE("&lt;",AY$14),$I136:$AB136)-SUM($AF135:AW135)</f>
        <v>0</v>
      </c>
      <c r="AY135" s="66">
        <f>SUMIF($I133:$AB133,CONCATENATE("&lt;",AZ$14),$I136:$AB136)-SUM($AF135:AX135)</f>
        <v>0</v>
      </c>
      <c r="AZ135" s="66">
        <f>SUMIF($I133:$AB133,CONCATENATE("&lt;",BA$14),$I136:$AB136)-SUM($AF135:AY135)</f>
        <v>0</v>
      </c>
      <c r="BA135" s="66">
        <f>SUMIF($I133:$AB133,CONCATENATE("&lt;",BB$14),$I136:$AB136)-SUM($AF135:AZ135)</f>
        <v>0</v>
      </c>
      <c r="BB135" s="66">
        <f>SUMIF($I133:$AB133,CONCATENATE("&lt;",BC$14),$I136:$AB136)-SUM($AF135:BA135)</f>
        <v>0</v>
      </c>
      <c r="BC135" s="66">
        <f>SUMIF($I133:$AB133,CONCATENATE("&lt;",BD$14),$I136:$AB136)-SUM($AF135:BB135)</f>
        <v>0</v>
      </c>
      <c r="BD135" s="66">
        <f>SUMIF($I133:$AB133,CONCATENATE("&lt;",BE$14),$I136:$AB136)-SUM($AF135:BC135)</f>
        <v>0</v>
      </c>
      <c r="BE135" s="66">
        <f>SUMIF($I133:$AB133,CONCATENATE("&lt;",BF$14),$I136:$AB136)-SUM($AF135:BD135)</f>
        <v>0</v>
      </c>
      <c r="BF135" s="66">
        <f>SUMIF($I133:$AB133,CONCATENATE("&lt;",BG$14),$I136:$AB136)-SUM($AF135:BE135)</f>
        <v>0</v>
      </c>
      <c r="BG135" s="66">
        <f>SUMIF($I133:$AB133,CONCATENATE("&lt;",BH$14),$I136:$AB136)-SUM($AF135:BF135)</f>
        <v>0</v>
      </c>
      <c r="BH135" s="66">
        <f>SUMIF($I133:$AB133,CONCATENATE("&lt;",BI$14),$I136:$AB136)-SUM($AF135:BG135)</f>
        <v>0</v>
      </c>
      <c r="BI135" s="66">
        <f>SUMIF($I133:$AB133,CONCATENATE("&lt;",BJ$14),$I136:$AB136)-SUM($AF135:BH135)</f>
        <v>0</v>
      </c>
      <c r="BJ135" s="66">
        <f>SUMIF($I133:$AB133,CONCATENATE("&lt;",BK$14),$I136:$AB136)-SUM($AF135:BI135)</f>
        <v>0</v>
      </c>
      <c r="BK135" s="66">
        <f>SUMIF($I133:$AB133,CONCATENATE("&lt;",BL$14),$I136:$AB136)-SUM($AF135:BJ135)</f>
        <v>0</v>
      </c>
      <c r="BL135" s="66">
        <f>SUMIF($I133:$AB133,CONCATENATE("&gt;=",BL$14),$I136:$AB136)</f>
        <v>0</v>
      </c>
      <c r="BN135" s="67"/>
      <c r="BO135" s="67">
        <v>1</v>
      </c>
      <c r="BP135" s="67"/>
      <c r="BQ135" s="67"/>
      <c r="BS135" s="59">
        <f>IF(BS134=1,1,0)</f>
        <v>0</v>
      </c>
      <c r="BT135" s="59">
        <f>IF(BT134=1,1,0)</f>
        <v>0</v>
      </c>
      <c r="BU135" s="59">
        <f>IF(BU134=1,1,0)</f>
        <v>0</v>
      </c>
      <c r="BV135" s="59">
        <f>IF(BV134=1,1,0)</f>
        <v>1</v>
      </c>
      <c r="BW135" s="59">
        <v>1</v>
      </c>
    </row>
    <row r="136" spans="2:75" x14ac:dyDescent="0.15">
      <c r="C136" s="61" t="s">
        <v>66</v>
      </c>
      <c r="D136" s="69" t="s">
        <v>67</v>
      </c>
      <c r="E136" s="71">
        <v>0.04</v>
      </c>
      <c r="G136" s="251" t="s">
        <v>68</v>
      </c>
      <c r="H136" s="252"/>
      <c r="I136" s="253">
        <f>IF(I133="","",I139*(1+$E136))</f>
        <v>-85228</v>
      </c>
      <c r="J136" s="253">
        <f>IF(J133="","",J139*(1+$E136))</f>
        <v>-85228</v>
      </c>
      <c r="K136" s="253">
        <f>IF(K133="","",K139*(1+$E136))</f>
        <v>-340912</v>
      </c>
      <c r="L136" s="253">
        <f t="shared" ref="L136:AB136" si="47">IF(L133="","",L139*(1+$E136))</f>
        <v>-340912</v>
      </c>
      <c r="M136" s="253">
        <f t="shared" si="47"/>
        <v>-340912</v>
      </c>
      <c r="N136" s="253">
        <f t="shared" si="47"/>
        <v>-255684</v>
      </c>
      <c r="O136" s="253">
        <f t="shared" si="47"/>
        <v>-255684</v>
      </c>
      <c r="P136" s="253" t="str">
        <f t="shared" si="47"/>
        <v/>
      </c>
      <c r="Q136" s="253" t="str">
        <f t="shared" si="47"/>
        <v/>
      </c>
      <c r="R136" s="253" t="str">
        <f t="shared" si="47"/>
        <v/>
      </c>
      <c r="S136" s="253" t="str">
        <f t="shared" si="47"/>
        <v/>
      </c>
      <c r="T136" s="253" t="str">
        <f t="shared" si="47"/>
        <v/>
      </c>
      <c r="U136" s="253" t="str">
        <f t="shared" si="47"/>
        <v/>
      </c>
      <c r="V136" s="253" t="str">
        <f t="shared" si="47"/>
        <v/>
      </c>
      <c r="W136" s="253" t="str">
        <f t="shared" si="47"/>
        <v/>
      </c>
      <c r="X136" s="253" t="str">
        <f t="shared" si="47"/>
        <v/>
      </c>
      <c r="Y136" s="253" t="str">
        <f t="shared" si="47"/>
        <v/>
      </c>
      <c r="Z136" s="253" t="str">
        <f t="shared" si="47"/>
        <v/>
      </c>
      <c r="AA136" s="253" t="str">
        <f t="shared" si="47"/>
        <v/>
      </c>
      <c r="AB136" s="253" t="str">
        <f t="shared" si="47"/>
        <v/>
      </c>
      <c r="AD136" s="56"/>
      <c r="AE136" s="75"/>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c r="BL136" s="76"/>
    </row>
    <row r="137" spans="2:75" x14ac:dyDescent="0.15">
      <c r="B137" s="310" t="s">
        <v>69</v>
      </c>
      <c r="C137" s="61" t="s">
        <v>70</v>
      </c>
      <c r="D137" s="77" t="s">
        <v>71</v>
      </c>
      <c r="E137" s="71"/>
      <c r="G137" s="254" t="s">
        <v>72</v>
      </c>
      <c r="H137" s="255"/>
      <c r="I137" s="256">
        <f>IF(I133="","",IF(COUNT(I133:AB133)&gt;1,$G$382,$G$383))</f>
        <v>0</v>
      </c>
      <c r="J137" s="256">
        <f t="shared" ref="J137:AB137" si="48">IF(J133="","",$G$383)</f>
        <v>45</v>
      </c>
      <c r="K137" s="256">
        <f t="shared" si="48"/>
        <v>45</v>
      </c>
      <c r="L137" s="256">
        <f t="shared" si="48"/>
        <v>45</v>
      </c>
      <c r="M137" s="256">
        <f t="shared" si="48"/>
        <v>45</v>
      </c>
      <c r="N137" s="256">
        <f t="shared" si="48"/>
        <v>45</v>
      </c>
      <c r="O137" s="256">
        <f t="shared" si="48"/>
        <v>45</v>
      </c>
      <c r="P137" s="256" t="str">
        <f t="shared" si="48"/>
        <v/>
      </c>
      <c r="Q137" s="256" t="str">
        <f t="shared" si="48"/>
        <v/>
      </c>
      <c r="R137" s="256" t="str">
        <f t="shared" si="48"/>
        <v/>
      </c>
      <c r="S137" s="256" t="str">
        <f t="shared" si="48"/>
        <v/>
      </c>
      <c r="T137" s="256" t="str">
        <f t="shared" si="48"/>
        <v/>
      </c>
      <c r="U137" s="256" t="str">
        <f t="shared" si="48"/>
        <v/>
      </c>
      <c r="V137" s="256" t="str">
        <f t="shared" si="48"/>
        <v/>
      </c>
      <c r="W137" s="256" t="str">
        <f t="shared" si="48"/>
        <v/>
      </c>
      <c r="X137" s="256" t="str">
        <f t="shared" si="48"/>
        <v/>
      </c>
      <c r="Y137" s="256" t="str">
        <f t="shared" si="48"/>
        <v/>
      </c>
      <c r="Z137" s="256" t="str">
        <f t="shared" si="48"/>
        <v/>
      </c>
      <c r="AA137" s="256" t="str">
        <f t="shared" si="48"/>
        <v/>
      </c>
      <c r="AB137" s="256" t="str">
        <f t="shared" si="48"/>
        <v/>
      </c>
      <c r="AD137" s="56"/>
      <c r="AE137" s="80"/>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c r="BI137" s="81"/>
      <c r="BJ137" s="81"/>
      <c r="BK137" s="81"/>
      <c r="BL137" s="81"/>
    </row>
    <row r="138" spans="2:75" x14ac:dyDescent="0.15">
      <c r="B138" s="310"/>
      <c r="C138" s="61" t="s">
        <v>73</v>
      </c>
      <c r="D138" s="77" t="s">
        <v>71</v>
      </c>
      <c r="E138" s="82"/>
      <c r="G138" s="254" t="s">
        <v>74</v>
      </c>
      <c r="H138" s="255"/>
      <c r="I138" s="257">
        <f>IF(I133="","",IF(COUNT(I133:AB133)&gt;1,I133+I137+$I$382+$J$382,I133+I137+$I$383+$J$383))</f>
        <v>41061</v>
      </c>
      <c r="J138" s="257">
        <f t="shared" ref="J138:AB138" si="49">IF(J133="","",J133+J137+$I$383+$J$383)</f>
        <v>41472</v>
      </c>
      <c r="K138" s="257">
        <f t="shared" si="49"/>
        <v>41838</v>
      </c>
      <c r="L138" s="257">
        <f t="shared" si="49"/>
        <v>42204</v>
      </c>
      <c r="M138" s="257">
        <f t="shared" si="49"/>
        <v>42570</v>
      </c>
      <c r="N138" s="257">
        <f t="shared" si="49"/>
        <v>42936</v>
      </c>
      <c r="O138" s="257">
        <f t="shared" si="49"/>
        <v>43302</v>
      </c>
      <c r="P138" s="257" t="str">
        <f t="shared" si="49"/>
        <v/>
      </c>
      <c r="Q138" s="257" t="str">
        <f t="shared" si="49"/>
        <v/>
      </c>
      <c r="R138" s="257" t="str">
        <f t="shared" si="49"/>
        <v/>
      </c>
      <c r="S138" s="257" t="str">
        <f t="shared" si="49"/>
        <v/>
      </c>
      <c r="T138" s="257" t="str">
        <f t="shared" si="49"/>
        <v/>
      </c>
      <c r="U138" s="257" t="str">
        <f t="shared" si="49"/>
        <v/>
      </c>
      <c r="V138" s="257" t="str">
        <f t="shared" si="49"/>
        <v/>
      </c>
      <c r="W138" s="257" t="str">
        <f t="shared" si="49"/>
        <v/>
      </c>
      <c r="X138" s="257" t="str">
        <f t="shared" si="49"/>
        <v/>
      </c>
      <c r="Y138" s="257" t="str">
        <f t="shared" si="49"/>
        <v/>
      </c>
      <c r="Z138" s="257" t="str">
        <f t="shared" si="49"/>
        <v/>
      </c>
      <c r="AA138" s="257" t="str">
        <f t="shared" si="49"/>
        <v/>
      </c>
      <c r="AB138" s="257" t="str">
        <f t="shared" si="49"/>
        <v/>
      </c>
    </row>
    <row r="139" spans="2:75" x14ac:dyDescent="0.15">
      <c r="C139" s="61" t="s">
        <v>75</v>
      </c>
      <c r="D139" s="83"/>
      <c r="E139" s="84">
        <f>(E137*E135)+E138</f>
        <v>0</v>
      </c>
      <c r="G139" s="254" t="s">
        <v>76</v>
      </c>
      <c r="H139" s="255"/>
      <c r="I139" s="256">
        <v>-81950</v>
      </c>
      <c r="J139" s="256">
        <v>-81950</v>
      </c>
      <c r="K139" s="256">
        <v>-327800</v>
      </c>
      <c r="L139" s="256">
        <v>-327800</v>
      </c>
      <c r="M139" s="256">
        <v>-327800</v>
      </c>
      <c r="N139" s="256">
        <v>-245850</v>
      </c>
      <c r="O139" s="256">
        <v>-245850</v>
      </c>
      <c r="P139" s="256" t="s">
        <v>208</v>
      </c>
      <c r="Q139" s="256" t="s">
        <v>208</v>
      </c>
      <c r="R139" s="256" t="s">
        <v>208</v>
      </c>
      <c r="S139" s="256" t="s">
        <v>208</v>
      </c>
      <c r="T139" s="256" t="s">
        <v>208</v>
      </c>
      <c r="U139" s="256" t="s">
        <v>208</v>
      </c>
      <c r="V139" s="256" t="s">
        <v>208</v>
      </c>
      <c r="W139" s="256" t="s">
        <v>208</v>
      </c>
      <c r="X139" s="256" t="s">
        <v>208</v>
      </c>
      <c r="Y139" s="256" t="s">
        <v>208</v>
      </c>
      <c r="Z139" s="256" t="s">
        <v>208</v>
      </c>
      <c r="AA139" s="256" t="s">
        <v>208</v>
      </c>
      <c r="AB139" s="256" t="s">
        <v>208</v>
      </c>
      <c r="AG139" s="85"/>
    </row>
    <row r="140" spans="2:75" x14ac:dyDescent="0.15">
      <c r="C140" s="86" t="s">
        <v>77</v>
      </c>
      <c r="D140" s="87"/>
      <c r="E140" s="88" t="str">
        <f>$E$383</f>
        <v>Virement</v>
      </c>
      <c r="G140" s="258" t="s">
        <v>78</v>
      </c>
      <c r="H140" s="255"/>
      <c r="I140" s="259">
        <f>IF(I133="","",1/(POWER(1+$E$371,(I133-$E$372)/365)))</f>
        <v>0.79726190997354718</v>
      </c>
      <c r="J140" s="259">
        <f t="shared" ref="J140:AB140" si="50">IF(J133="","",1/(POWER(1+$E$371,(J133-$E$372)/365)))</f>
        <v>0.71675365124436152</v>
      </c>
      <c r="K140" s="259">
        <f t="shared" si="50"/>
        <v>0.64437519232440132</v>
      </c>
      <c r="L140" s="259">
        <f t="shared" si="50"/>
        <v>0.57930557837025809</v>
      </c>
      <c r="M140" s="259">
        <f t="shared" si="50"/>
        <v>0.52080675533199117</v>
      </c>
      <c r="N140" s="259">
        <f t="shared" si="50"/>
        <v>0.46821519855290611</v>
      </c>
      <c r="O140" s="259">
        <f t="shared" si="50"/>
        <v>0.42093438672121447</v>
      </c>
      <c r="P140" s="259" t="str">
        <f t="shared" si="50"/>
        <v/>
      </c>
      <c r="Q140" s="259" t="str">
        <f t="shared" si="50"/>
        <v/>
      </c>
      <c r="R140" s="259" t="str">
        <f t="shared" si="50"/>
        <v/>
      </c>
      <c r="S140" s="259" t="str">
        <f t="shared" si="50"/>
        <v/>
      </c>
      <c r="T140" s="259" t="str">
        <f t="shared" si="50"/>
        <v/>
      </c>
      <c r="U140" s="259" t="str">
        <f t="shared" si="50"/>
        <v/>
      </c>
      <c r="V140" s="259" t="str">
        <f t="shared" si="50"/>
        <v/>
      </c>
      <c r="W140" s="259" t="str">
        <f t="shared" si="50"/>
        <v/>
      </c>
      <c r="X140" s="259" t="str">
        <f t="shared" si="50"/>
        <v/>
      </c>
      <c r="Y140" s="259" t="str">
        <f t="shared" si="50"/>
        <v/>
      </c>
      <c r="Z140" s="259" t="str">
        <f t="shared" si="50"/>
        <v/>
      </c>
      <c r="AA140" s="259" t="str">
        <f t="shared" si="50"/>
        <v/>
      </c>
      <c r="AB140" s="259" t="str">
        <f t="shared" si="50"/>
        <v/>
      </c>
      <c r="AG140" s="85"/>
    </row>
    <row r="141" spans="2:75" x14ac:dyDescent="0.15">
      <c r="C141" s="251" t="s">
        <v>79</v>
      </c>
      <c r="D141" s="252"/>
      <c r="E141" s="253">
        <f>SUMPRODUCT(I140:AB140,I139:AB139)</f>
        <v>-914514.01181298622</v>
      </c>
      <c r="G141" s="254" t="s">
        <v>80</v>
      </c>
      <c r="H141" s="255"/>
      <c r="I141" s="257" t="str">
        <f>IF(OR(E135=0,E135=""),"",IF(E134=$A$15,I133,""))</f>
        <v/>
      </c>
      <c r="J141" s="260"/>
      <c r="K141" s="260"/>
      <c r="L141" s="254"/>
      <c r="M141" s="254"/>
      <c r="N141" s="254"/>
      <c r="O141" s="254"/>
      <c r="P141" s="254"/>
      <c r="Q141" s="254"/>
      <c r="R141" s="254"/>
      <c r="S141" s="254"/>
      <c r="T141" s="254"/>
      <c r="U141" s="254"/>
      <c r="V141" s="254"/>
      <c r="W141" s="254"/>
      <c r="X141" s="254"/>
      <c r="Y141" s="254"/>
      <c r="Z141" s="254"/>
      <c r="AA141" s="254"/>
      <c r="AB141" s="254"/>
      <c r="AG141" s="85"/>
    </row>
    <row r="142" spans="2:75" x14ac:dyDescent="0.15">
      <c r="C142" s="254" t="s">
        <v>81</v>
      </c>
      <c r="D142" s="255"/>
      <c r="E142" s="256">
        <f>SUMPRODUCT(I140:AB140,I136:AB136)</f>
        <v>-951094.57228550571</v>
      </c>
      <c r="G142" s="254" t="s">
        <v>82</v>
      </c>
      <c r="H142" s="255"/>
      <c r="I142" s="257">
        <f>IF(COUNT(I133:AB133)=0,"",MAX(I133:AB133))</f>
        <v>43257</v>
      </c>
      <c r="J142" s="259"/>
      <c r="K142" s="259"/>
      <c r="L142" s="261"/>
      <c r="M142" s="261"/>
      <c r="N142" s="261"/>
      <c r="O142" s="261"/>
      <c r="P142" s="261"/>
      <c r="Q142" s="261"/>
      <c r="R142" s="261"/>
      <c r="S142" s="261"/>
      <c r="T142" s="261"/>
      <c r="U142" s="261"/>
      <c r="V142" s="261"/>
      <c r="W142" s="261"/>
      <c r="X142" s="261"/>
      <c r="Y142" s="261"/>
      <c r="Z142" s="261"/>
      <c r="AA142" s="261"/>
      <c r="AB142" s="261"/>
      <c r="AG142" s="85"/>
    </row>
    <row r="143" spans="2:75" x14ac:dyDescent="0.15">
      <c r="C143" s="254" t="s">
        <v>83</v>
      </c>
      <c r="D143" s="255"/>
      <c r="E143" s="256">
        <f>E135+E139</f>
        <v>1639000</v>
      </c>
      <c r="G143" s="254"/>
      <c r="H143" s="254"/>
      <c r="I143" s="262"/>
      <c r="J143" s="254"/>
      <c r="K143" s="254"/>
      <c r="L143" s="254"/>
      <c r="M143" s="254"/>
      <c r="N143" s="254"/>
      <c r="O143" s="254"/>
      <c r="P143" s="254"/>
      <c r="Q143" s="254"/>
      <c r="R143" s="254"/>
      <c r="S143" s="254"/>
      <c r="T143" s="254"/>
      <c r="U143" s="254"/>
      <c r="V143" s="254"/>
      <c r="W143" s="254"/>
      <c r="X143" s="254"/>
      <c r="Y143" s="254"/>
      <c r="Z143" s="254"/>
      <c r="AA143" s="254"/>
      <c r="AB143" s="254"/>
      <c r="AG143" s="85"/>
    </row>
    <row r="144" spans="2:75" x14ac:dyDescent="0.15">
      <c r="C144" s="254"/>
      <c r="D144" s="254"/>
      <c r="E144" s="254"/>
      <c r="G144" s="254"/>
      <c r="H144" s="255"/>
      <c r="I144" s="254"/>
      <c r="J144" s="254"/>
      <c r="K144" s="254"/>
      <c r="L144" s="254"/>
      <c r="M144" s="254"/>
      <c r="N144" s="254"/>
      <c r="O144" s="254"/>
      <c r="P144" s="254"/>
      <c r="Q144" s="254"/>
      <c r="R144" s="254"/>
      <c r="S144" s="254"/>
      <c r="T144" s="254"/>
      <c r="U144" s="254"/>
      <c r="V144" s="254"/>
      <c r="W144" s="254"/>
      <c r="X144" s="254"/>
      <c r="Y144" s="254"/>
      <c r="Z144" s="254"/>
      <c r="AA144" s="254"/>
      <c r="AB144" s="254"/>
      <c r="AG144" s="85"/>
    </row>
    <row r="145" spans="2:75" ht="12" thickBot="1" x14ac:dyDescent="0.2">
      <c r="C145" s="254"/>
      <c r="D145" s="255"/>
      <c r="E145" s="254"/>
      <c r="G145" s="254"/>
      <c r="H145" s="255"/>
      <c r="I145" s="254"/>
      <c r="J145" s="254"/>
      <c r="K145" s="254"/>
      <c r="L145" s="254"/>
      <c r="M145" s="254"/>
      <c r="N145" s="254"/>
      <c r="O145" s="254"/>
      <c r="P145" s="254"/>
      <c r="Q145" s="254"/>
      <c r="R145" s="254"/>
      <c r="S145" s="254"/>
      <c r="T145" s="254"/>
      <c r="U145" s="254"/>
      <c r="V145" s="254"/>
      <c r="W145" s="254"/>
      <c r="X145" s="254"/>
      <c r="Y145" s="254"/>
      <c r="Z145" s="254"/>
      <c r="AA145" s="254"/>
      <c r="AB145" s="254"/>
    </row>
    <row r="146" spans="2:75" x14ac:dyDescent="0.15">
      <c r="C146" s="40" t="s">
        <v>53</v>
      </c>
      <c r="D146" s="51" t="s">
        <v>50</v>
      </c>
      <c r="E146" s="52" t="s">
        <v>99</v>
      </c>
      <c r="G146" s="53" t="s">
        <v>6</v>
      </c>
      <c r="H146" s="54" t="s">
        <v>50</v>
      </c>
      <c r="I146" s="55">
        <v>40695</v>
      </c>
      <c r="J146" s="55">
        <v>41061</v>
      </c>
      <c r="K146" s="55">
        <v>41426</v>
      </c>
      <c r="L146" s="55">
        <v>41791</v>
      </c>
      <c r="M146" s="55">
        <v>42156</v>
      </c>
      <c r="N146" s="55">
        <v>42522</v>
      </c>
      <c r="O146" s="55">
        <v>42887</v>
      </c>
      <c r="P146" s="55">
        <v>43252</v>
      </c>
      <c r="Q146" s="55"/>
      <c r="R146" s="55"/>
      <c r="S146" s="55"/>
      <c r="T146" s="55"/>
      <c r="U146" s="55"/>
      <c r="V146" s="55"/>
      <c r="W146" s="55"/>
      <c r="X146" s="55"/>
      <c r="Y146" s="55"/>
      <c r="Z146" s="55"/>
      <c r="AA146" s="55"/>
      <c r="AB146" s="55"/>
      <c r="AD146" s="56"/>
      <c r="BN146" s="40"/>
      <c r="BO146" s="40"/>
      <c r="BP146" s="40"/>
      <c r="BQ146" s="40"/>
    </row>
    <row r="147" spans="2:75" x14ac:dyDescent="0.15">
      <c r="C147" s="61" t="s">
        <v>59</v>
      </c>
      <c r="D147" s="62" t="s">
        <v>50</v>
      </c>
      <c r="E147" s="63" t="s">
        <v>58</v>
      </c>
      <c r="G147" s="61" t="s">
        <v>60</v>
      </c>
      <c r="H147" s="64" t="s">
        <v>50</v>
      </c>
      <c r="I147" s="65">
        <f>100%/8</f>
        <v>0.125</v>
      </c>
      <c r="J147" s="65">
        <f t="shared" ref="J147:P147" si="51">100%/8</f>
        <v>0.125</v>
      </c>
      <c r="K147" s="65">
        <f t="shared" si="51"/>
        <v>0.125</v>
      </c>
      <c r="L147" s="65">
        <f t="shared" si="51"/>
        <v>0.125</v>
      </c>
      <c r="M147" s="65">
        <f t="shared" si="51"/>
        <v>0.125</v>
      </c>
      <c r="N147" s="65">
        <f t="shared" si="51"/>
        <v>0.125</v>
      </c>
      <c r="O147" s="65">
        <f t="shared" si="51"/>
        <v>0.125</v>
      </c>
      <c r="P147" s="65">
        <f t="shared" si="51"/>
        <v>0.125</v>
      </c>
      <c r="Q147" s="65"/>
      <c r="R147" s="65"/>
      <c r="S147" s="65"/>
      <c r="T147" s="65"/>
      <c r="U147" s="65"/>
      <c r="V147" s="65"/>
      <c r="W147" s="65"/>
      <c r="X147" s="65"/>
      <c r="Y147" s="65"/>
      <c r="Z147" s="65"/>
      <c r="AA147" s="65"/>
      <c r="AB147" s="65"/>
      <c r="AD147" s="56"/>
      <c r="AE147" s="57" t="str">
        <f>AE134</f>
        <v>Montant Comptabilisé hors aléas (€)</v>
      </c>
      <c r="AF147" s="66">
        <f>SUMIF($I146:$AB146,CONCATENATE("&lt;",AG$14),$I152:$AB152)</f>
        <v>0</v>
      </c>
      <c r="AG147" s="66">
        <f>SUMIF($I146:$AB146,CONCATENATE("&lt;",AH$14),$I152:$AB152)-SUM($AF147:AF147)</f>
        <v>0</v>
      </c>
      <c r="AH147" s="66">
        <f>SUMIF($I146:$AB146,CONCATENATE("&lt;",AI$14),$I152:$AB152)-SUM($AF147:AG147)</f>
        <v>0</v>
      </c>
      <c r="AI147" s="66">
        <f>SUMIF($I146:$AB146,CONCATENATE("&lt;",AJ$14),$I152:$AB152)-SUM($AF147:AH147)</f>
        <v>-101250</v>
      </c>
      <c r="AJ147" s="66">
        <f>SUMIF($I146:$AB146,CONCATENATE("&lt;",AK$14),$I152:$AB152)-SUM($AF147:AI147)</f>
        <v>-101250</v>
      </c>
      <c r="AK147" s="66">
        <f>SUMIF($I146:$AB146,CONCATENATE("&lt;",AL$14),$I152:$AB152)-SUM($AF147:AJ147)</f>
        <v>-101250</v>
      </c>
      <c r="AL147" s="66">
        <f>SUMIF($I146:$AB146,CONCATENATE("&lt;",AM$14),$I152:$AB152)-SUM($AF147:AK147)</f>
        <v>-101250</v>
      </c>
      <c r="AM147" s="66">
        <f>SUMIF($I146:$AB146,CONCATENATE("&lt;",AN$14),$I152:$AB152)-SUM($AF147:AL147)</f>
        <v>-101250</v>
      </c>
      <c r="AN147" s="66">
        <f>SUMIF($I146:$AB146,CONCATENATE("&lt;",AO$14),$I152:$AB152)-SUM($AF147:AM147)</f>
        <v>-101250</v>
      </c>
      <c r="AO147" s="66">
        <f>SUMIF($I146:$AB146,CONCATENATE("&lt;",AP$14),$I152:$AB152)-SUM($AF147:AN147)</f>
        <v>-101250</v>
      </c>
      <c r="AP147" s="66">
        <f>SUMIF($I146:$AB146,CONCATENATE("&lt;",AQ$14),$I152:$AB152)-SUM($AF147:AO147)</f>
        <v>-101250</v>
      </c>
      <c r="AQ147" s="66">
        <f>SUMIF($I146:$AB146,CONCATENATE("&lt;",AR$14),$I152:$AB152)-SUM($AF147:AP147)</f>
        <v>0</v>
      </c>
      <c r="AR147" s="66">
        <f>SUMIF($I146:$AB146,CONCATENATE("&lt;",AS$14),$I152:$AB152)-SUM($AF147:AQ147)</f>
        <v>0</v>
      </c>
      <c r="AS147" s="66">
        <f>SUMIF($I146:$AB146,CONCATENATE("&lt;",AT$14),$I152:$AB152)-SUM($AF147:AR147)</f>
        <v>0</v>
      </c>
      <c r="AT147" s="66">
        <f>SUMIF($I146:$AB146,CONCATENATE("&lt;",AU$14),$I152:$AB152)-SUM($AF147:AS147)</f>
        <v>0</v>
      </c>
      <c r="AU147" s="66">
        <f>SUMIF($I146:$AB146,CONCATENATE("&lt;",AV$14),$I152:$AB152)-SUM($AF147:AT147)</f>
        <v>0</v>
      </c>
      <c r="AV147" s="66">
        <f>SUMIF($I146:$AB146,CONCATENATE("&lt;",AW$14),$I152:$AB152)-SUM($AF147:AU147)</f>
        <v>0</v>
      </c>
      <c r="AW147" s="66">
        <f>SUMIF($I146:$AB146,CONCATENATE("&lt;",AX$14),$I152:$AB152)-SUM($AF147:AV147)</f>
        <v>0</v>
      </c>
      <c r="AX147" s="66">
        <f>SUMIF($I146:$AB146,CONCATENATE("&lt;",AY$14),$I152:$AB152)-SUM($AF147:AW147)</f>
        <v>0</v>
      </c>
      <c r="AY147" s="66">
        <f>SUMIF($I146:$AB146,CONCATENATE("&lt;",AZ$14),$I152:$AB152)-SUM($AF147:AX147)</f>
        <v>0</v>
      </c>
      <c r="AZ147" s="66">
        <f>SUMIF($I146:$AB146,CONCATENATE("&lt;",BA$14),$I152:$AB152)-SUM($AF147:AY147)</f>
        <v>0</v>
      </c>
      <c r="BA147" s="66">
        <f>SUMIF($I146:$AB146,CONCATENATE("&lt;",BB$14),$I152:$AB152)-SUM($AF147:AZ147)</f>
        <v>0</v>
      </c>
      <c r="BB147" s="66">
        <f>SUMIF($I146:$AB146,CONCATENATE("&lt;",BC$14),$I152:$AB152)-SUM($AF147:BA147)</f>
        <v>0</v>
      </c>
      <c r="BC147" s="66">
        <f>SUMIF($I146:$AB146,CONCATENATE("&lt;",BD$14),$I152:$AB152)-SUM($AF147:BB147)</f>
        <v>0</v>
      </c>
      <c r="BD147" s="66">
        <f>SUMIF($I146:$AB146,CONCATENATE("&lt;",BE$14),$I152:$AB152)-SUM($AF147:BC147)</f>
        <v>0</v>
      </c>
      <c r="BE147" s="66">
        <f>SUMIF($I146:$AB146,CONCATENATE("&lt;",BF$14),$I152:$AB152)-SUM($AF147:BD147)</f>
        <v>0</v>
      </c>
      <c r="BF147" s="66">
        <f>SUMIF($I146:$AB146,CONCATENATE("&lt;",BG$14),$I152:$AB152)-SUM($AF147:BE147)</f>
        <v>0</v>
      </c>
      <c r="BG147" s="66">
        <f>SUMIF($I146:$AB146,CONCATENATE("&lt;",BH$14),$I152:$AB152)-SUM($AF147:BF147)</f>
        <v>0</v>
      </c>
      <c r="BH147" s="66">
        <f>SUMIF($I146:$AB146,CONCATENATE("&lt;",BI$14),$I152:$AB152)-SUM($AF147:BG147)</f>
        <v>0</v>
      </c>
      <c r="BI147" s="66">
        <f>SUMIF($I146:$AB146,CONCATENATE("&lt;",BJ$14),$I152:$AB152)-SUM($AF147:BH147)</f>
        <v>0</v>
      </c>
      <c r="BJ147" s="66">
        <f>SUMIF($I146:$AB146,CONCATENATE("&lt;",BK$14),$I152:$AB152)-SUM($AF147:BI147)</f>
        <v>0</v>
      </c>
      <c r="BK147" s="66">
        <f>SUMIF($I146:$AB146,CONCATENATE("&lt;",BL$14),$I152:$AB152)-SUM($AF147:BJ147)</f>
        <v>0</v>
      </c>
      <c r="BL147" s="66">
        <f>SUMIF($I146:$AB146,CONCATENATE("&gt;=",BL$14),$I152:$AB152)</f>
        <v>0</v>
      </c>
      <c r="BN147" s="67">
        <v>1</v>
      </c>
      <c r="BO147" s="67"/>
      <c r="BP147" s="67"/>
      <c r="BQ147" s="67"/>
      <c r="BS147" s="59">
        <f>IF(E147=BS$14,1,0)</f>
        <v>1</v>
      </c>
      <c r="BT147" s="59">
        <f>IF(E147=BT$14,1,0)</f>
        <v>0</v>
      </c>
      <c r="BU147" s="59">
        <f>IF(E147=BU$14,1,0)</f>
        <v>0</v>
      </c>
      <c r="BV147" s="59">
        <f>IF(E147=BV$14,1,0)</f>
        <v>0</v>
      </c>
      <c r="BW147" s="59">
        <v>1</v>
      </c>
    </row>
    <row r="148" spans="2:75" x14ac:dyDescent="0.15">
      <c r="C148" s="61" t="s">
        <v>63</v>
      </c>
      <c r="D148" s="62" t="s">
        <v>50</v>
      </c>
      <c r="E148" s="68">
        <f>3*270000</f>
        <v>810000</v>
      </c>
      <c r="G148" s="61" t="s">
        <v>63</v>
      </c>
      <c r="H148" s="69"/>
      <c r="I148" s="70">
        <f t="shared" ref="I148:AB148" si="52">IF(I146="","",I147*-$E148)</f>
        <v>-101250</v>
      </c>
      <c r="J148" s="70">
        <f t="shared" si="52"/>
        <v>-101250</v>
      </c>
      <c r="K148" s="70">
        <f t="shared" si="52"/>
        <v>-101250</v>
      </c>
      <c r="L148" s="70">
        <f t="shared" si="52"/>
        <v>-101250</v>
      </c>
      <c r="M148" s="70">
        <f t="shared" si="52"/>
        <v>-101250</v>
      </c>
      <c r="N148" s="70">
        <f t="shared" si="52"/>
        <v>-101250</v>
      </c>
      <c r="O148" s="70">
        <f t="shared" si="52"/>
        <v>-101250</v>
      </c>
      <c r="P148" s="70">
        <f t="shared" si="52"/>
        <v>-101250</v>
      </c>
      <c r="Q148" s="70" t="str">
        <f t="shared" si="52"/>
        <v/>
      </c>
      <c r="R148" s="70" t="str">
        <f t="shared" si="52"/>
        <v/>
      </c>
      <c r="S148" s="70" t="str">
        <f t="shared" si="52"/>
        <v/>
      </c>
      <c r="T148" s="70" t="str">
        <f t="shared" si="52"/>
        <v/>
      </c>
      <c r="U148" s="70" t="str">
        <f t="shared" si="52"/>
        <v/>
      </c>
      <c r="V148" s="70" t="str">
        <f t="shared" si="52"/>
        <v/>
      </c>
      <c r="W148" s="70" t="str">
        <f t="shared" si="52"/>
        <v/>
      </c>
      <c r="X148" s="70" t="str">
        <f t="shared" si="52"/>
        <v/>
      </c>
      <c r="Y148" s="70" t="str">
        <f t="shared" si="52"/>
        <v/>
      </c>
      <c r="Z148" s="70" t="str">
        <f t="shared" si="52"/>
        <v/>
      </c>
      <c r="AA148" s="70" t="str">
        <f t="shared" si="52"/>
        <v/>
      </c>
      <c r="AB148" s="70" t="str">
        <f t="shared" si="52"/>
        <v/>
      </c>
      <c r="AD148" s="56"/>
      <c r="AE148" s="57" t="str">
        <f>AE135</f>
        <v>Montant Comptabilisé yc aléas (€)</v>
      </c>
      <c r="AF148" s="66">
        <f>SUMIF($I146:$AB146,CONCATENATE("&lt;",AG$14),$I149:$AB149)</f>
        <v>0</v>
      </c>
      <c r="AG148" s="66">
        <f>SUMIF($I146:$AB146,CONCATENATE("&lt;",AH$14),$I149:$AB149)-SUM($AF148:AF148)</f>
        <v>0</v>
      </c>
      <c r="AH148" s="66">
        <f>SUMIF($I146:$AB146,CONCATENATE("&lt;",AI$14),$I149:$AB149)-SUM($AF148:AG148)</f>
        <v>0</v>
      </c>
      <c r="AI148" s="66">
        <f>SUMIF($I146:$AB146,CONCATENATE("&lt;",AJ$14),$I149:$AB149)-SUM($AF148:AH148)</f>
        <v>-105300</v>
      </c>
      <c r="AJ148" s="66">
        <f>SUMIF($I146:$AB146,CONCATENATE("&lt;",AK$14),$I149:$AB149)-SUM($AF148:AI148)</f>
        <v>-105300</v>
      </c>
      <c r="AK148" s="66">
        <f>SUMIF($I146:$AB146,CONCATENATE("&lt;",AL$14),$I149:$AB149)-SUM($AF148:AJ148)</f>
        <v>-105300</v>
      </c>
      <c r="AL148" s="66">
        <f>SUMIF($I146:$AB146,CONCATENATE("&lt;",AM$14),$I149:$AB149)-SUM($AF148:AK148)</f>
        <v>-105300</v>
      </c>
      <c r="AM148" s="66">
        <f>SUMIF($I146:$AB146,CONCATENATE("&lt;",AN$14),$I149:$AB149)-SUM($AF148:AL148)</f>
        <v>-105300</v>
      </c>
      <c r="AN148" s="66">
        <f>SUMIF($I146:$AB146,CONCATENATE("&lt;",AO$14),$I149:$AB149)-SUM($AF148:AM148)</f>
        <v>-105300</v>
      </c>
      <c r="AO148" s="66">
        <f>SUMIF($I146:$AB146,CONCATENATE("&lt;",AP$14),$I149:$AB149)-SUM($AF148:AN148)</f>
        <v>-105300</v>
      </c>
      <c r="AP148" s="66">
        <f>SUMIF($I146:$AB146,CONCATENATE("&lt;",AQ$14),$I149:$AB149)-SUM($AF148:AO148)</f>
        <v>-105300</v>
      </c>
      <c r="AQ148" s="66">
        <f>SUMIF($I146:$AB146,CONCATENATE("&lt;",AR$14),$I149:$AB149)-SUM($AF148:AP148)</f>
        <v>0</v>
      </c>
      <c r="AR148" s="66">
        <f>SUMIF($I146:$AB146,CONCATENATE("&lt;",AS$14),$I149:$AB149)-SUM($AF148:AQ148)</f>
        <v>0</v>
      </c>
      <c r="AS148" s="66">
        <f>SUMIF($I146:$AB146,CONCATENATE("&lt;",AT$14),$I149:$AB149)-SUM($AF148:AR148)</f>
        <v>0</v>
      </c>
      <c r="AT148" s="66">
        <f>SUMIF($I146:$AB146,CONCATENATE("&lt;",AU$14),$I149:$AB149)-SUM($AF148:AS148)</f>
        <v>0</v>
      </c>
      <c r="AU148" s="66">
        <f>SUMIF($I146:$AB146,CONCATENATE("&lt;",AV$14),$I149:$AB149)-SUM($AF148:AT148)</f>
        <v>0</v>
      </c>
      <c r="AV148" s="66">
        <f>SUMIF($I146:$AB146,CONCATENATE("&lt;",AW$14),$I149:$AB149)-SUM($AF148:AU148)</f>
        <v>0</v>
      </c>
      <c r="AW148" s="66">
        <f>SUMIF($I146:$AB146,CONCATENATE("&lt;",AX$14),$I149:$AB149)-SUM($AF148:AV148)</f>
        <v>0</v>
      </c>
      <c r="AX148" s="66">
        <f>SUMIF($I146:$AB146,CONCATENATE("&lt;",AY$14),$I149:$AB149)-SUM($AF148:AW148)</f>
        <v>0</v>
      </c>
      <c r="AY148" s="66">
        <f>SUMIF($I146:$AB146,CONCATENATE("&lt;",AZ$14),$I149:$AB149)-SUM($AF148:AX148)</f>
        <v>0</v>
      </c>
      <c r="AZ148" s="66">
        <f>SUMIF($I146:$AB146,CONCATENATE("&lt;",BA$14),$I149:$AB149)-SUM($AF148:AY148)</f>
        <v>0</v>
      </c>
      <c r="BA148" s="66">
        <f>SUMIF($I146:$AB146,CONCATENATE("&lt;",BB$14),$I149:$AB149)-SUM($AF148:AZ148)</f>
        <v>0</v>
      </c>
      <c r="BB148" s="66">
        <f>SUMIF($I146:$AB146,CONCATENATE("&lt;",BC$14),$I149:$AB149)-SUM($AF148:BA148)</f>
        <v>0</v>
      </c>
      <c r="BC148" s="66">
        <f>SUMIF($I146:$AB146,CONCATENATE("&lt;",BD$14),$I149:$AB149)-SUM($AF148:BB148)</f>
        <v>0</v>
      </c>
      <c r="BD148" s="66">
        <f>SUMIF($I146:$AB146,CONCATENATE("&lt;",BE$14),$I149:$AB149)-SUM($AF148:BC148)</f>
        <v>0</v>
      </c>
      <c r="BE148" s="66">
        <f>SUMIF($I146:$AB146,CONCATENATE("&lt;",BF$14),$I149:$AB149)-SUM($AF148:BD148)</f>
        <v>0</v>
      </c>
      <c r="BF148" s="66">
        <f>SUMIF($I146:$AB146,CONCATENATE("&lt;",BG$14),$I149:$AB149)-SUM($AF148:BE148)</f>
        <v>0</v>
      </c>
      <c r="BG148" s="66">
        <f>SUMIF($I146:$AB146,CONCATENATE("&lt;",BH$14),$I149:$AB149)-SUM($AF148:BF148)</f>
        <v>0</v>
      </c>
      <c r="BH148" s="66">
        <f>SUMIF($I146:$AB146,CONCATENATE("&lt;",BI$14),$I149:$AB149)-SUM($AF148:BG148)</f>
        <v>0</v>
      </c>
      <c r="BI148" s="66">
        <f>SUMIF($I146:$AB146,CONCATENATE("&lt;",BJ$14),$I149:$AB149)-SUM($AF148:BH148)</f>
        <v>0</v>
      </c>
      <c r="BJ148" s="66">
        <f>SUMIF($I146:$AB146,CONCATENATE("&lt;",BK$14),$I149:$AB149)-SUM($AF148:BI148)</f>
        <v>0</v>
      </c>
      <c r="BK148" s="66">
        <f>SUMIF($I146:$AB146,CONCATENATE("&lt;",BL$14),$I149:$AB149)-SUM($AF148:BJ148)</f>
        <v>0</v>
      </c>
      <c r="BL148" s="66">
        <f>SUMIF($I146:$AB146,CONCATENATE("&gt;=",BL$14),$I149:$AB149)</f>
        <v>0</v>
      </c>
      <c r="BN148" s="67"/>
      <c r="BO148" s="67">
        <v>1</v>
      </c>
      <c r="BP148" s="67"/>
      <c r="BQ148" s="67"/>
      <c r="BS148" s="59">
        <f>IF(BS147=1,1,0)</f>
        <v>1</v>
      </c>
      <c r="BT148" s="59">
        <f>IF(BT147=1,1,0)</f>
        <v>0</v>
      </c>
      <c r="BU148" s="59">
        <f>IF(BU147=1,1,0)</f>
        <v>0</v>
      </c>
      <c r="BV148" s="59">
        <f>IF(BV147=1,1,0)</f>
        <v>0</v>
      </c>
      <c r="BW148" s="59">
        <v>1</v>
      </c>
    </row>
    <row r="149" spans="2:75" x14ac:dyDescent="0.15">
      <c r="C149" s="61" t="s">
        <v>66</v>
      </c>
      <c r="D149" s="69" t="s">
        <v>67</v>
      </c>
      <c r="E149" s="71">
        <v>0.04</v>
      </c>
      <c r="G149" s="251" t="s">
        <v>68</v>
      </c>
      <c r="H149" s="252"/>
      <c r="I149" s="253">
        <f>IF(I146="","",I152*(1+$E149))</f>
        <v>-105300</v>
      </c>
      <c r="J149" s="253">
        <f>IF(J146="","",J152*(1+$E149))</f>
        <v>-105300</v>
      </c>
      <c r="K149" s="253">
        <f>IF(K146="","",K152*(1+$E149))</f>
        <v>-105300</v>
      </c>
      <c r="L149" s="253">
        <f t="shared" ref="L149:AB149" si="53">IF(L146="","",L152*(1+$E149))</f>
        <v>-105300</v>
      </c>
      <c r="M149" s="253">
        <f t="shared" si="53"/>
        <v>-105300</v>
      </c>
      <c r="N149" s="253">
        <f t="shared" si="53"/>
        <v>-105300</v>
      </c>
      <c r="O149" s="253">
        <f t="shared" si="53"/>
        <v>-105300</v>
      </c>
      <c r="P149" s="253">
        <f t="shared" si="53"/>
        <v>-105300</v>
      </c>
      <c r="Q149" s="253" t="str">
        <f t="shared" si="53"/>
        <v/>
      </c>
      <c r="R149" s="253" t="str">
        <f t="shared" si="53"/>
        <v/>
      </c>
      <c r="S149" s="253" t="str">
        <f t="shared" si="53"/>
        <v/>
      </c>
      <c r="T149" s="253" t="str">
        <f t="shared" si="53"/>
        <v/>
      </c>
      <c r="U149" s="253" t="str">
        <f t="shared" si="53"/>
        <v/>
      </c>
      <c r="V149" s="253" t="str">
        <f t="shared" si="53"/>
        <v/>
      </c>
      <c r="W149" s="253" t="str">
        <f t="shared" si="53"/>
        <v/>
      </c>
      <c r="X149" s="253" t="str">
        <f t="shared" si="53"/>
        <v/>
      </c>
      <c r="Y149" s="253" t="str">
        <f t="shared" si="53"/>
        <v/>
      </c>
      <c r="Z149" s="253" t="str">
        <f t="shared" si="53"/>
        <v/>
      </c>
      <c r="AA149" s="253" t="str">
        <f t="shared" si="53"/>
        <v/>
      </c>
      <c r="AB149" s="253" t="str">
        <f t="shared" si="53"/>
        <v/>
      </c>
      <c r="AD149" s="56"/>
      <c r="AE149" s="75"/>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row>
    <row r="150" spans="2:75" x14ac:dyDescent="0.15">
      <c r="B150" s="310" t="s">
        <v>69</v>
      </c>
      <c r="C150" s="61" t="s">
        <v>70</v>
      </c>
      <c r="D150" s="77" t="s">
        <v>71</v>
      </c>
      <c r="E150" s="71"/>
      <c r="G150" s="254" t="s">
        <v>72</v>
      </c>
      <c r="H150" s="255"/>
      <c r="I150" s="256">
        <f>IF(I146="","",IF(COUNT(I146:AB146)&gt;1,$G$382,$G$383))</f>
        <v>0</v>
      </c>
      <c r="J150" s="256">
        <f t="shared" ref="J150:AB150" si="54">IF(J146="","",$G$383)</f>
        <v>45</v>
      </c>
      <c r="K150" s="256">
        <f t="shared" si="54"/>
        <v>45</v>
      </c>
      <c r="L150" s="256">
        <f t="shared" si="54"/>
        <v>45</v>
      </c>
      <c r="M150" s="256">
        <f t="shared" si="54"/>
        <v>45</v>
      </c>
      <c r="N150" s="256">
        <f t="shared" si="54"/>
        <v>45</v>
      </c>
      <c r="O150" s="256">
        <f t="shared" si="54"/>
        <v>45</v>
      </c>
      <c r="P150" s="256">
        <f t="shared" si="54"/>
        <v>45</v>
      </c>
      <c r="Q150" s="256" t="str">
        <f t="shared" si="54"/>
        <v/>
      </c>
      <c r="R150" s="256" t="str">
        <f t="shared" si="54"/>
        <v/>
      </c>
      <c r="S150" s="256" t="str">
        <f t="shared" si="54"/>
        <v/>
      </c>
      <c r="T150" s="256" t="str">
        <f t="shared" si="54"/>
        <v/>
      </c>
      <c r="U150" s="256" t="str">
        <f t="shared" si="54"/>
        <v/>
      </c>
      <c r="V150" s="256" t="str">
        <f t="shared" si="54"/>
        <v/>
      </c>
      <c r="W150" s="256" t="str">
        <f t="shared" si="54"/>
        <v/>
      </c>
      <c r="X150" s="256" t="str">
        <f t="shared" si="54"/>
        <v/>
      </c>
      <c r="Y150" s="256" t="str">
        <f t="shared" si="54"/>
        <v/>
      </c>
      <c r="Z150" s="256" t="str">
        <f t="shared" si="54"/>
        <v/>
      </c>
      <c r="AA150" s="256" t="str">
        <f t="shared" si="54"/>
        <v/>
      </c>
      <c r="AB150" s="256" t="str">
        <f t="shared" si="54"/>
        <v/>
      </c>
      <c r="AD150" s="56"/>
      <c r="AE150" s="80"/>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c r="BI150" s="81"/>
      <c r="BJ150" s="81"/>
      <c r="BK150" s="81"/>
      <c r="BL150" s="81"/>
    </row>
    <row r="151" spans="2:75" x14ac:dyDescent="0.15">
      <c r="B151" s="310"/>
      <c r="C151" s="61" t="s">
        <v>73</v>
      </c>
      <c r="D151" s="77" t="s">
        <v>71</v>
      </c>
      <c r="E151" s="82"/>
      <c r="G151" s="254" t="s">
        <v>74</v>
      </c>
      <c r="H151" s="255"/>
      <c r="I151" s="257">
        <f>IF(I146="","",IF(COUNT(I146:AB146)&gt;1,I146+I150+$I$382+$J$382,I146+I150+$I$383+$J$383))</f>
        <v>40695</v>
      </c>
      <c r="J151" s="257">
        <f t="shared" ref="J151:AB151" si="55">IF(J146="","",J146+J150+$I$383+$J$383)</f>
        <v>41106</v>
      </c>
      <c r="K151" s="257">
        <f t="shared" si="55"/>
        <v>41471</v>
      </c>
      <c r="L151" s="257">
        <f t="shared" si="55"/>
        <v>41836</v>
      </c>
      <c r="M151" s="257">
        <f t="shared" si="55"/>
        <v>42201</v>
      </c>
      <c r="N151" s="257">
        <f t="shared" si="55"/>
        <v>42567</v>
      </c>
      <c r="O151" s="257">
        <f t="shared" si="55"/>
        <v>42932</v>
      </c>
      <c r="P151" s="257">
        <f t="shared" si="55"/>
        <v>43297</v>
      </c>
      <c r="Q151" s="257" t="str">
        <f t="shared" si="55"/>
        <v/>
      </c>
      <c r="R151" s="257" t="str">
        <f t="shared" si="55"/>
        <v/>
      </c>
      <c r="S151" s="257" t="str">
        <f t="shared" si="55"/>
        <v/>
      </c>
      <c r="T151" s="257" t="str">
        <f t="shared" si="55"/>
        <v/>
      </c>
      <c r="U151" s="257" t="str">
        <f t="shared" si="55"/>
        <v/>
      </c>
      <c r="V151" s="257" t="str">
        <f t="shared" si="55"/>
        <v/>
      </c>
      <c r="W151" s="257" t="str">
        <f t="shared" si="55"/>
        <v/>
      </c>
      <c r="X151" s="257" t="str">
        <f t="shared" si="55"/>
        <v/>
      </c>
      <c r="Y151" s="257" t="str">
        <f t="shared" si="55"/>
        <v/>
      </c>
      <c r="Z151" s="257" t="str">
        <f t="shared" si="55"/>
        <v/>
      </c>
      <c r="AA151" s="257" t="str">
        <f t="shared" si="55"/>
        <v/>
      </c>
      <c r="AB151" s="257" t="str">
        <f t="shared" si="55"/>
        <v/>
      </c>
    </row>
    <row r="152" spans="2:75" x14ac:dyDescent="0.15">
      <c r="C152" s="61" t="s">
        <v>75</v>
      </c>
      <c r="D152" s="83"/>
      <c r="E152" s="84">
        <f>(E150*E148)+E151</f>
        <v>0</v>
      </c>
      <c r="G152" s="254" t="s">
        <v>76</v>
      </c>
      <c r="H152" s="255"/>
      <c r="I152" s="256">
        <v>-101250</v>
      </c>
      <c r="J152" s="256">
        <v>-101250</v>
      </c>
      <c r="K152" s="256">
        <v>-101250</v>
      </c>
      <c r="L152" s="256">
        <v>-101250</v>
      </c>
      <c r="M152" s="256">
        <v>-101250</v>
      </c>
      <c r="N152" s="256">
        <v>-101250</v>
      </c>
      <c r="O152" s="256">
        <v>-101250</v>
      </c>
      <c r="P152" s="256">
        <v>-101250</v>
      </c>
      <c r="Q152" s="256" t="s">
        <v>208</v>
      </c>
      <c r="R152" s="256" t="s">
        <v>208</v>
      </c>
      <c r="S152" s="256" t="s">
        <v>208</v>
      </c>
      <c r="T152" s="256" t="s">
        <v>208</v>
      </c>
      <c r="U152" s="256" t="s">
        <v>208</v>
      </c>
      <c r="V152" s="256" t="s">
        <v>208</v>
      </c>
      <c r="W152" s="256" t="s">
        <v>208</v>
      </c>
      <c r="X152" s="256" t="s">
        <v>208</v>
      </c>
      <c r="Y152" s="256" t="s">
        <v>208</v>
      </c>
      <c r="Z152" s="256" t="s">
        <v>208</v>
      </c>
      <c r="AA152" s="256" t="s">
        <v>208</v>
      </c>
      <c r="AB152" s="256" t="s">
        <v>208</v>
      </c>
      <c r="AG152" s="85"/>
    </row>
    <row r="153" spans="2:75" x14ac:dyDescent="0.15">
      <c r="C153" s="86" t="s">
        <v>77</v>
      </c>
      <c r="D153" s="87"/>
      <c r="E153" s="88" t="str">
        <f>$E$383</f>
        <v>Virement</v>
      </c>
      <c r="G153" s="258" t="s">
        <v>78</v>
      </c>
      <c r="H153" s="255"/>
      <c r="I153" s="259">
        <f>IF(I146="","",1/(POWER(1+$E$371,(I146-$E$372)/365)))</f>
        <v>0.8868131358537934</v>
      </c>
      <c r="J153" s="259">
        <f t="shared" ref="J153:AB153" si="56">IF(J146="","",1/(POWER(1+$E$371,(J146-$E$372)/365)))</f>
        <v>0.79726190997354718</v>
      </c>
      <c r="K153" s="259">
        <f t="shared" si="56"/>
        <v>0.71696214925678692</v>
      </c>
      <c r="L153" s="259">
        <f t="shared" si="56"/>
        <v>0.64475013422372929</v>
      </c>
      <c r="M153" s="259">
        <f t="shared" si="56"/>
        <v>0.57981127178392922</v>
      </c>
      <c r="N153" s="259">
        <f t="shared" si="56"/>
        <v>0.52126138334836158</v>
      </c>
      <c r="O153" s="259">
        <f t="shared" si="56"/>
        <v>0.46876023682406615</v>
      </c>
      <c r="P153" s="259">
        <f t="shared" si="56"/>
        <v>0.42154697556121051</v>
      </c>
      <c r="Q153" s="259" t="str">
        <f t="shared" si="56"/>
        <v/>
      </c>
      <c r="R153" s="259" t="str">
        <f t="shared" si="56"/>
        <v/>
      </c>
      <c r="S153" s="259" t="str">
        <f t="shared" si="56"/>
        <v/>
      </c>
      <c r="T153" s="259" t="str">
        <f t="shared" si="56"/>
        <v/>
      </c>
      <c r="U153" s="259" t="str">
        <f t="shared" si="56"/>
        <v/>
      </c>
      <c r="V153" s="259" t="str">
        <f t="shared" si="56"/>
        <v/>
      </c>
      <c r="W153" s="259" t="str">
        <f t="shared" si="56"/>
        <v/>
      </c>
      <c r="X153" s="259" t="str">
        <f t="shared" si="56"/>
        <v/>
      </c>
      <c r="Y153" s="259" t="str">
        <f t="shared" si="56"/>
        <v/>
      </c>
      <c r="Z153" s="259" t="str">
        <f t="shared" si="56"/>
        <v/>
      </c>
      <c r="AA153" s="259" t="str">
        <f t="shared" si="56"/>
        <v/>
      </c>
      <c r="AB153" s="259" t="str">
        <f t="shared" si="56"/>
        <v/>
      </c>
      <c r="AG153" s="85"/>
    </row>
    <row r="154" spans="2:75" x14ac:dyDescent="0.15">
      <c r="C154" s="251" t="s">
        <v>79</v>
      </c>
      <c r="D154" s="252"/>
      <c r="E154" s="253">
        <f>SUMPRODUCT(I153:AB153,I152:AB152)</f>
        <v>-510013.17867857416</v>
      </c>
      <c r="G154" s="254" t="s">
        <v>80</v>
      </c>
      <c r="H154" s="255"/>
      <c r="I154" s="257">
        <f>IF(OR(E148=0,E148=""),"",IF(E147=$A$15,I146,""))</f>
        <v>40695</v>
      </c>
      <c r="J154" s="260"/>
      <c r="K154" s="260"/>
      <c r="L154" s="254"/>
      <c r="M154" s="254"/>
      <c r="N154" s="254"/>
      <c r="O154" s="254"/>
      <c r="P154" s="254"/>
      <c r="Q154" s="254"/>
      <c r="R154" s="254"/>
      <c r="S154" s="254"/>
      <c r="T154" s="254"/>
      <c r="U154" s="254"/>
      <c r="V154" s="254"/>
      <c r="W154" s="254"/>
      <c r="X154" s="254"/>
      <c r="Y154" s="254"/>
      <c r="Z154" s="254"/>
      <c r="AA154" s="254"/>
      <c r="AB154" s="254"/>
      <c r="AG154" s="85"/>
    </row>
    <row r="155" spans="2:75" x14ac:dyDescent="0.15">
      <c r="C155" s="254" t="s">
        <v>81</v>
      </c>
      <c r="D155" s="255"/>
      <c r="E155" s="256">
        <f>SUMPRODUCT(I153:AB153,I149:AB149)</f>
        <v>-530413.70582571719</v>
      </c>
      <c r="G155" s="254" t="s">
        <v>82</v>
      </c>
      <c r="H155" s="255"/>
      <c r="I155" s="257">
        <f>IF(COUNT(I146:AB146)=0,"",MAX(I146:AB146))</f>
        <v>43252</v>
      </c>
      <c r="J155" s="259"/>
      <c r="K155" s="259"/>
      <c r="L155" s="261"/>
      <c r="M155" s="261"/>
      <c r="N155" s="261"/>
      <c r="O155" s="261"/>
      <c r="P155" s="261"/>
      <c r="Q155" s="261"/>
      <c r="R155" s="261"/>
      <c r="S155" s="261"/>
      <c r="T155" s="261"/>
      <c r="U155" s="261"/>
      <c r="V155" s="261"/>
      <c r="W155" s="261"/>
      <c r="X155" s="261"/>
      <c r="Y155" s="261"/>
      <c r="Z155" s="261"/>
      <c r="AA155" s="261"/>
      <c r="AB155" s="261"/>
      <c r="AG155" s="85"/>
    </row>
    <row r="156" spans="2:75" x14ac:dyDescent="0.15">
      <c r="C156" s="254" t="s">
        <v>83</v>
      </c>
      <c r="D156" s="255"/>
      <c r="E156" s="256">
        <f>E148+E152</f>
        <v>810000</v>
      </c>
      <c r="G156" s="254"/>
      <c r="H156" s="254"/>
      <c r="I156" s="262"/>
      <c r="J156" s="254"/>
      <c r="K156" s="254"/>
      <c r="L156" s="254"/>
      <c r="M156" s="254"/>
      <c r="N156" s="254"/>
      <c r="O156" s="254"/>
      <c r="P156" s="254"/>
      <c r="Q156" s="254"/>
      <c r="R156" s="254"/>
      <c r="S156" s="254"/>
      <c r="T156" s="254"/>
      <c r="U156" s="254"/>
      <c r="V156" s="254"/>
      <c r="W156" s="254"/>
      <c r="X156" s="254"/>
      <c r="Y156" s="254"/>
      <c r="Z156" s="254"/>
      <c r="AA156" s="254"/>
      <c r="AB156" s="254"/>
      <c r="AG156" s="85"/>
    </row>
    <row r="157" spans="2:75" x14ac:dyDescent="0.15">
      <c r="C157" s="254"/>
      <c r="D157" s="254"/>
      <c r="E157" s="254"/>
      <c r="G157" s="254"/>
      <c r="H157" s="255"/>
      <c r="I157" s="254"/>
      <c r="J157" s="254"/>
      <c r="K157" s="254"/>
      <c r="L157" s="254"/>
      <c r="M157" s="254"/>
      <c r="N157" s="254"/>
      <c r="O157" s="254"/>
      <c r="P157" s="254"/>
      <c r="Q157" s="254"/>
      <c r="R157" s="254"/>
      <c r="S157" s="254"/>
      <c r="T157" s="254"/>
      <c r="U157" s="254"/>
      <c r="V157" s="254"/>
      <c r="W157" s="254"/>
      <c r="X157" s="254"/>
      <c r="Y157" s="254"/>
      <c r="Z157" s="254"/>
      <c r="AA157" s="254"/>
      <c r="AB157" s="254"/>
      <c r="AG157" s="85"/>
    </row>
    <row r="158" spans="2:75" ht="12" thickBot="1" x14ac:dyDescent="0.2">
      <c r="C158" s="254"/>
      <c r="D158" s="255"/>
      <c r="E158" s="254"/>
      <c r="G158" s="254"/>
      <c r="H158" s="255"/>
      <c r="I158" s="254"/>
      <c r="J158" s="254"/>
      <c r="K158" s="254"/>
      <c r="L158" s="254"/>
      <c r="M158" s="254"/>
      <c r="N158" s="254"/>
      <c r="O158" s="254"/>
      <c r="P158" s="254"/>
      <c r="Q158" s="254"/>
      <c r="R158" s="254"/>
      <c r="S158" s="254"/>
      <c r="T158" s="254"/>
      <c r="U158" s="254"/>
      <c r="V158" s="254"/>
      <c r="W158" s="254"/>
      <c r="X158" s="254"/>
      <c r="Y158" s="254"/>
      <c r="Z158" s="254"/>
      <c r="AA158" s="254"/>
      <c r="AB158" s="254"/>
    </row>
    <row r="159" spans="2:75" x14ac:dyDescent="0.15">
      <c r="C159" s="40" t="s">
        <v>53</v>
      </c>
      <c r="D159" s="51" t="s">
        <v>50</v>
      </c>
      <c r="E159" s="52" t="s">
        <v>100</v>
      </c>
      <c r="G159" s="53" t="s">
        <v>6</v>
      </c>
      <c r="H159" s="54" t="s">
        <v>50</v>
      </c>
      <c r="I159" s="55">
        <v>40695</v>
      </c>
      <c r="J159" s="55">
        <v>41061</v>
      </c>
      <c r="K159" s="55">
        <v>41426</v>
      </c>
      <c r="L159" s="55">
        <v>41791</v>
      </c>
      <c r="M159" s="55">
        <v>42156</v>
      </c>
      <c r="N159" s="55">
        <v>42522</v>
      </c>
      <c r="O159" s="55">
        <v>42887</v>
      </c>
      <c r="P159" s="55">
        <v>43252</v>
      </c>
      <c r="Q159" s="55"/>
      <c r="R159" s="55"/>
      <c r="S159" s="55"/>
      <c r="T159" s="55"/>
      <c r="U159" s="55"/>
      <c r="V159" s="55"/>
      <c r="W159" s="55"/>
      <c r="X159" s="55"/>
      <c r="Y159" s="55"/>
      <c r="Z159" s="55"/>
      <c r="AA159" s="55"/>
      <c r="AB159" s="55"/>
      <c r="AD159" s="56"/>
      <c r="BN159" s="40"/>
      <c r="BO159" s="40"/>
      <c r="BP159" s="40"/>
      <c r="BQ159" s="40"/>
    </row>
    <row r="160" spans="2:75" x14ac:dyDescent="0.15">
      <c r="C160" s="61" t="s">
        <v>59</v>
      </c>
      <c r="D160" s="62" t="s">
        <v>50</v>
      </c>
      <c r="E160" s="63" t="s">
        <v>44</v>
      </c>
      <c r="G160" s="61" t="s">
        <v>60</v>
      </c>
      <c r="H160" s="64" t="s">
        <v>50</v>
      </c>
      <c r="I160" s="65">
        <f>100%/8</f>
        <v>0.125</v>
      </c>
      <c r="J160" s="65">
        <f t="shared" ref="J160:P160" si="57">100%/8</f>
        <v>0.125</v>
      </c>
      <c r="K160" s="65">
        <f t="shared" si="57"/>
        <v>0.125</v>
      </c>
      <c r="L160" s="65">
        <f t="shared" si="57"/>
        <v>0.125</v>
      </c>
      <c r="M160" s="65">
        <f t="shared" si="57"/>
        <v>0.125</v>
      </c>
      <c r="N160" s="65">
        <f t="shared" si="57"/>
        <v>0.125</v>
      </c>
      <c r="O160" s="65">
        <f t="shared" si="57"/>
        <v>0.125</v>
      </c>
      <c r="P160" s="65">
        <f t="shared" si="57"/>
        <v>0.125</v>
      </c>
      <c r="Q160" s="65"/>
      <c r="R160" s="65"/>
      <c r="S160" s="65"/>
      <c r="T160" s="65"/>
      <c r="U160" s="65"/>
      <c r="V160" s="65"/>
      <c r="W160" s="65"/>
      <c r="X160" s="65"/>
      <c r="Y160" s="65"/>
      <c r="Z160" s="65"/>
      <c r="AA160" s="65"/>
      <c r="AB160" s="65"/>
      <c r="AD160" s="56"/>
      <c r="AE160" s="57" t="str">
        <f>AE147</f>
        <v>Montant Comptabilisé hors aléas (€)</v>
      </c>
      <c r="AF160" s="66">
        <f>SUMIF($I159:$AB159,CONCATENATE("&lt;",AG$14),$I165:$AB165)</f>
        <v>0</v>
      </c>
      <c r="AG160" s="66">
        <f>SUMIF($I159:$AB159,CONCATENATE("&lt;",AH$14),$I165:$AB165)-SUM($AF160:AF160)</f>
        <v>0</v>
      </c>
      <c r="AH160" s="66">
        <f>SUMIF($I159:$AB159,CONCATENATE("&lt;",AI$14),$I165:$AB165)-SUM($AF160:AG160)</f>
        <v>0</v>
      </c>
      <c r="AI160" s="66">
        <f>SUMIF($I159:$AB159,CONCATENATE("&lt;",AJ$14),$I165:$AB165)-SUM($AF160:AH160)</f>
        <v>-37500</v>
      </c>
      <c r="AJ160" s="66">
        <f>SUMIF($I159:$AB159,CONCATENATE("&lt;",AK$14),$I165:$AB165)-SUM($AF160:AI160)</f>
        <v>-37500</v>
      </c>
      <c r="AK160" s="66">
        <f>SUMIF($I159:$AB159,CONCATENATE("&lt;",AL$14),$I165:$AB165)-SUM($AF160:AJ160)</f>
        <v>-37500</v>
      </c>
      <c r="AL160" s="66">
        <f>SUMIF($I159:$AB159,CONCATENATE("&lt;",AM$14),$I165:$AB165)-SUM($AF160:AK160)</f>
        <v>-37500</v>
      </c>
      <c r="AM160" s="66">
        <f>SUMIF($I159:$AB159,CONCATENATE("&lt;",AN$14),$I165:$AB165)-SUM($AF160:AL160)</f>
        <v>-37500</v>
      </c>
      <c r="AN160" s="66">
        <f>SUMIF($I159:$AB159,CONCATENATE("&lt;",AO$14),$I165:$AB165)-SUM($AF160:AM160)</f>
        <v>-37500</v>
      </c>
      <c r="AO160" s="66">
        <f>SUMIF($I159:$AB159,CONCATENATE("&lt;",AP$14),$I165:$AB165)-SUM($AF160:AN160)</f>
        <v>-37500</v>
      </c>
      <c r="AP160" s="66">
        <f>SUMIF($I159:$AB159,CONCATENATE("&lt;",AQ$14),$I165:$AB165)-SUM($AF160:AO160)</f>
        <v>-37500</v>
      </c>
      <c r="AQ160" s="66">
        <f>SUMIF($I159:$AB159,CONCATENATE("&lt;",AR$14),$I165:$AB165)-SUM($AF160:AP160)</f>
        <v>0</v>
      </c>
      <c r="AR160" s="66">
        <f>SUMIF($I159:$AB159,CONCATENATE("&lt;",AS$14),$I165:$AB165)-SUM($AF160:AQ160)</f>
        <v>0</v>
      </c>
      <c r="AS160" s="66">
        <f>SUMIF($I159:$AB159,CONCATENATE("&lt;",AT$14),$I165:$AB165)-SUM($AF160:AR160)</f>
        <v>0</v>
      </c>
      <c r="AT160" s="66">
        <f>SUMIF($I159:$AB159,CONCATENATE("&lt;",AU$14),$I165:$AB165)-SUM($AF160:AS160)</f>
        <v>0</v>
      </c>
      <c r="AU160" s="66">
        <f>SUMIF($I159:$AB159,CONCATENATE("&lt;",AV$14),$I165:$AB165)-SUM($AF160:AT160)</f>
        <v>0</v>
      </c>
      <c r="AV160" s="66">
        <f>SUMIF($I159:$AB159,CONCATENATE("&lt;",AW$14),$I165:$AB165)-SUM($AF160:AU160)</f>
        <v>0</v>
      </c>
      <c r="AW160" s="66">
        <f>SUMIF($I159:$AB159,CONCATENATE("&lt;",AX$14),$I165:$AB165)-SUM($AF160:AV160)</f>
        <v>0</v>
      </c>
      <c r="AX160" s="66">
        <f>SUMIF($I159:$AB159,CONCATENATE("&lt;",AY$14),$I165:$AB165)-SUM($AF160:AW160)</f>
        <v>0</v>
      </c>
      <c r="AY160" s="66">
        <f>SUMIF($I159:$AB159,CONCATENATE("&lt;",AZ$14),$I165:$AB165)-SUM($AF160:AX160)</f>
        <v>0</v>
      </c>
      <c r="AZ160" s="66">
        <f>SUMIF($I159:$AB159,CONCATENATE("&lt;",BA$14),$I165:$AB165)-SUM($AF160:AY160)</f>
        <v>0</v>
      </c>
      <c r="BA160" s="66">
        <f>SUMIF($I159:$AB159,CONCATENATE("&lt;",BB$14),$I165:$AB165)-SUM($AF160:AZ160)</f>
        <v>0</v>
      </c>
      <c r="BB160" s="66">
        <f>SUMIF($I159:$AB159,CONCATENATE("&lt;",BC$14),$I165:$AB165)-SUM($AF160:BA160)</f>
        <v>0</v>
      </c>
      <c r="BC160" s="66">
        <f>SUMIF($I159:$AB159,CONCATENATE("&lt;",BD$14),$I165:$AB165)-SUM($AF160:BB160)</f>
        <v>0</v>
      </c>
      <c r="BD160" s="66">
        <f>SUMIF($I159:$AB159,CONCATENATE("&lt;",BE$14),$I165:$AB165)-SUM($AF160:BC160)</f>
        <v>0</v>
      </c>
      <c r="BE160" s="66">
        <f>SUMIF($I159:$AB159,CONCATENATE("&lt;",BF$14),$I165:$AB165)-SUM($AF160:BD160)</f>
        <v>0</v>
      </c>
      <c r="BF160" s="66">
        <f>SUMIF($I159:$AB159,CONCATENATE("&lt;",BG$14),$I165:$AB165)-SUM($AF160:BE160)</f>
        <v>0</v>
      </c>
      <c r="BG160" s="66">
        <f>SUMIF($I159:$AB159,CONCATENATE("&lt;",BH$14),$I165:$AB165)-SUM($AF160:BF160)</f>
        <v>0</v>
      </c>
      <c r="BH160" s="66">
        <f>SUMIF($I159:$AB159,CONCATENATE("&lt;",BI$14),$I165:$AB165)-SUM($AF160:BG160)</f>
        <v>0</v>
      </c>
      <c r="BI160" s="66">
        <f>SUMIF($I159:$AB159,CONCATENATE("&lt;",BJ$14),$I165:$AB165)-SUM($AF160:BH160)</f>
        <v>0</v>
      </c>
      <c r="BJ160" s="66">
        <f>SUMIF($I159:$AB159,CONCATENATE("&lt;",BK$14),$I165:$AB165)-SUM($AF160:BI160)</f>
        <v>0</v>
      </c>
      <c r="BK160" s="66">
        <f>SUMIF($I159:$AB159,CONCATENATE("&lt;",BL$14),$I165:$AB165)-SUM($AF160:BJ160)</f>
        <v>0</v>
      </c>
      <c r="BL160" s="66">
        <f>SUMIF($I159:$AB159,CONCATENATE("&gt;=",BL$14),$I165:$AB165)</f>
        <v>0</v>
      </c>
      <c r="BN160" s="67">
        <v>1</v>
      </c>
      <c r="BO160" s="67"/>
      <c r="BP160" s="67"/>
      <c r="BQ160" s="67"/>
      <c r="BS160" s="59">
        <f>IF(E160=BS$14,1,0)</f>
        <v>0</v>
      </c>
      <c r="BT160" s="59">
        <f>IF(E160=BT$14,1,0)</f>
        <v>0</v>
      </c>
      <c r="BU160" s="59">
        <f>IF(E160=BU$14,1,0)</f>
        <v>0</v>
      </c>
      <c r="BV160" s="59">
        <f>IF(E160=BV$14,1,0)</f>
        <v>1</v>
      </c>
      <c r="BW160" s="59">
        <v>1</v>
      </c>
    </row>
    <row r="161" spans="2:75" x14ac:dyDescent="0.15">
      <c r="C161" s="61" t="s">
        <v>63</v>
      </c>
      <c r="D161" s="62" t="s">
        <v>50</v>
      </c>
      <c r="E161" s="68">
        <f>3*100000</f>
        <v>300000</v>
      </c>
      <c r="G161" s="61" t="s">
        <v>63</v>
      </c>
      <c r="H161" s="69"/>
      <c r="I161" s="70">
        <f t="shared" ref="I161:AB161" si="58">IF(I159="","",I160*-$E161)</f>
        <v>-37500</v>
      </c>
      <c r="J161" s="70">
        <f t="shared" si="58"/>
        <v>-37500</v>
      </c>
      <c r="K161" s="70">
        <f t="shared" si="58"/>
        <v>-37500</v>
      </c>
      <c r="L161" s="70">
        <f t="shared" si="58"/>
        <v>-37500</v>
      </c>
      <c r="M161" s="70">
        <f t="shared" si="58"/>
        <v>-37500</v>
      </c>
      <c r="N161" s="70">
        <f t="shared" si="58"/>
        <v>-37500</v>
      </c>
      <c r="O161" s="70">
        <f t="shared" si="58"/>
        <v>-37500</v>
      </c>
      <c r="P161" s="70">
        <f t="shared" si="58"/>
        <v>-37500</v>
      </c>
      <c r="Q161" s="70" t="str">
        <f t="shared" si="58"/>
        <v/>
      </c>
      <c r="R161" s="70" t="str">
        <f t="shared" si="58"/>
        <v/>
      </c>
      <c r="S161" s="70" t="str">
        <f t="shared" si="58"/>
        <v/>
      </c>
      <c r="T161" s="70" t="str">
        <f t="shared" si="58"/>
        <v/>
      </c>
      <c r="U161" s="70" t="str">
        <f t="shared" si="58"/>
        <v/>
      </c>
      <c r="V161" s="70" t="str">
        <f t="shared" si="58"/>
        <v/>
      </c>
      <c r="W161" s="70" t="str">
        <f t="shared" si="58"/>
        <v/>
      </c>
      <c r="X161" s="70" t="str">
        <f t="shared" si="58"/>
        <v/>
      </c>
      <c r="Y161" s="70" t="str">
        <f t="shared" si="58"/>
        <v/>
      </c>
      <c r="Z161" s="70" t="str">
        <f t="shared" si="58"/>
        <v/>
      </c>
      <c r="AA161" s="70" t="str">
        <f t="shared" si="58"/>
        <v/>
      </c>
      <c r="AB161" s="70" t="str">
        <f t="shared" si="58"/>
        <v/>
      </c>
      <c r="AD161" s="56"/>
      <c r="AE161" s="57" t="str">
        <f>AE148</f>
        <v>Montant Comptabilisé yc aléas (€)</v>
      </c>
      <c r="AF161" s="66">
        <f>SUMIF($I159:$AB159,CONCATENATE("&lt;",AG$14),$I162:$AB162)</f>
        <v>0</v>
      </c>
      <c r="AG161" s="66">
        <f>SUMIF($I159:$AB159,CONCATENATE("&lt;",AH$14),$I162:$AB162)-SUM($AF161:AF161)</f>
        <v>0</v>
      </c>
      <c r="AH161" s="66">
        <f>SUMIF($I159:$AB159,CONCATENATE("&lt;",AI$14),$I162:$AB162)-SUM($AF161:AG161)</f>
        <v>0</v>
      </c>
      <c r="AI161" s="66">
        <f>SUMIF($I159:$AB159,CONCATENATE("&lt;",AJ$14),$I162:$AB162)-SUM($AF161:AH161)</f>
        <v>-39000</v>
      </c>
      <c r="AJ161" s="66">
        <f>SUMIF($I159:$AB159,CONCATENATE("&lt;",AK$14),$I162:$AB162)-SUM($AF161:AI161)</f>
        <v>-39000</v>
      </c>
      <c r="AK161" s="66">
        <f>SUMIF($I159:$AB159,CONCATENATE("&lt;",AL$14),$I162:$AB162)-SUM($AF161:AJ161)</f>
        <v>-39000</v>
      </c>
      <c r="AL161" s="66">
        <f>SUMIF($I159:$AB159,CONCATENATE("&lt;",AM$14),$I162:$AB162)-SUM($AF161:AK161)</f>
        <v>-39000</v>
      </c>
      <c r="AM161" s="66">
        <f>SUMIF($I159:$AB159,CONCATENATE("&lt;",AN$14),$I162:$AB162)-SUM($AF161:AL161)</f>
        <v>-39000</v>
      </c>
      <c r="AN161" s="66">
        <f>SUMIF($I159:$AB159,CONCATENATE("&lt;",AO$14),$I162:$AB162)-SUM($AF161:AM161)</f>
        <v>-39000</v>
      </c>
      <c r="AO161" s="66">
        <f>SUMIF($I159:$AB159,CONCATENATE("&lt;",AP$14),$I162:$AB162)-SUM($AF161:AN161)</f>
        <v>-39000</v>
      </c>
      <c r="AP161" s="66">
        <f>SUMIF($I159:$AB159,CONCATENATE("&lt;",AQ$14),$I162:$AB162)-SUM($AF161:AO161)</f>
        <v>-39000</v>
      </c>
      <c r="AQ161" s="66">
        <f>SUMIF($I159:$AB159,CONCATENATE("&lt;",AR$14),$I162:$AB162)-SUM($AF161:AP161)</f>
        <v>0</v>
      </c>
      <c r="AR161" s="66">
        <f>SUMIF($I159:$AB159,CONCATENATE("&lt;",AS$14),$I162:$AB162)-SUM($AF161:AQ161)</f>
        <v>0</v>
      </c>
      <c r="AS161" s="66">
        <f>SUMIF($I159:$AB159,CONCATENATE("&lt;",AT$14),$I162:$AB162)-SUM($AF161:AR161)</f>
        <v>0</v>
      </c>
      <c r="AT161" s="66">
        <f>SUMIF($I159:$AB159,CONCATENATE("&lt;",AU$14),$I162:$AB162)-SUM($AF161:AS161)</f>
        <v>0</v>
      </c>
      <c r="AU161" s="66">
        <f>SUMIF($I159:$AB159,CONCATENATE("&lt;",AV$14),$I162:$AB162)-SUM($AF161:AT161)</f>
        <v>0</v>
      </c>
      <c r="AV161" s="66">
        <f>SUMIF($I159:$AB159,CONCATENATE("&lt;",AW$14),$I162:$AB162)-SUM($AF161:AU161)</f>
        <v>0</v>
      </c>
      <c r="AW161" s="66">
        <f>SUMIF($I159:$AB159,CONCATENATE("&lt;",AX$14),$I162:$AB162)-SUM($AF161:AV161)</f>
        <v>0</v>
      </c>
      <c r="AX161" s="66">
        <f>SUMIF($I159:$AB159,CONCATENATE("&lt;",AY$14),$I162:$AB162)-SUM($AF161:AW161)</f>
        <v>0</v>
      </c>
      <c r="AY161" s="66">
        <f>SUMIF($I159:$AB159,CONCATENATE("&lt;",AZ$14),$I162:$AB162)-SUM($AF161:AX161)</f>
        <v>0</v>
      </c>
      <c r="AZ161" s="66">
        <f>SUMIF($I159:$AB159,CONCATENATE("&lt;",BA$14),$I162:$AB162)-SUM($AF161:AY161)</f>
        <v>0</v>
      </c>
      <c r="BA161" s="66">
        <f>SUMIF($I159:$AB159,CONCATENATE("&lt;",BB$14),$I162:$AB162)-SUM($AF161:AZ161)</f>
        <v>0</v>
      </c>
      <c r="BB161" s="66">
        <f>SUMIF($I159:$AB159,CONCATENATE("&lt;",BC$14),$I162:$AB162)-SUM($AF161:BA161)</f>
        <v>0</v>
      </c>
      <c r="BC161" s="66">
        <f>SUMIF($I159:$AB159,CONCATENATE("&lt;",BD$14),$I162:$AB162)-SUM($AF161:BB161)</f>
        <v>0</v>
      </c>
      <c r="BD161" s="66">
        <f>SUMIF($I159:$AB159,CONCATENATE("&lt;",BE$14),$I162:$AB162)-SUM($AF161:BC161)</f>
        <v>0</v>
      </c>
      <c r="BE161" s="66">
        <f>SUMIF($I159:$AB159,CONCATENATE("&lt;",BF$14),$I162:$AB162)-SUM($AF161:BD161)</f>
        <v>0</v>
      </c>
      <c r="BF161" s="66">
        <f>SUMIF($I159:$AB159,CONCATENATE("&lt;",BG$14),$I162:$AB162)-SUM($AF161:BE161)</f>
        <v>0</v>
      </c>
      <c r="BG161" s="66">
        <f>SUMIF($I159:$AB159,CONCATENATE("&lt;",BH$14),$I162:$AB162)-SUM($AF161:BF161)</f>
        <v>0</v>
      </c>
      <c r="BH161" s="66">
        <f>SUMIF($I159:$AB159,CONCATENATE("&lt;",BI$14),$I162:$AB162)-SUM($AF161:BG161)</f>
        <v>0</v>
      </c>
      <c r="BI161" s="66">
        <f>SUMIF($I159:$AB159,CONCATENATE("&lt;",BJ$14),$I162:$AB162)-SUM($AF161:BH161)</f>
        <v>0</v>
      </c>
      <c r="BJ161" s="66">
        <f>SUMIF($I159:$AB159,CONCATENATE("&lt;",BK$14),$I162:$AB162)-SUM($AF161:BI161)</f>
        <v>0</v>
      </c>
      <c r="BK161" s="66">
        <f>SUMIF($I159:$AB159,CONCATENATE("&lt;",BL$14),$I162:$AB162)-SUM($AF161:BJ161)</f>
        <v>0</v>
      </c>
      <c r="BL161" s="66">
        <f>SUMIF($I159:$AB159,CONCATENATE("&gt;=",BL$14),$I162:$AB162)</f>
        <v>0</v>
      </c>
      <c r="BN161" s="67"/>
      <c r="BO161" s="67">
        <v>1</v>
      </c>
      <c r="BP161" s="67"/>
      <c r="BQ161" s="67"/>
      <c r="BS161" s="59">
        <f>IF(BS160=1,1,0)</f>
        <v>0</v>
      </c>
      <c r="BT161" s="59">
        <f>IF(BT160=1,1,0)</f>
        <v>0</v>
      </c>
      <c r="BU161" s="59">
        <f>IF(BU160=1,1,0)</f>
        <v>0</v>
      </c>
      <c r="BV161" s="59">
        <f>IF(BV160=1,1,0)</f>
        <v>1</v>
      </c>
      <c r="BW161" s="59">
        <v>1</v>
      </c>
    </row>
    <row r="162" spans="2:75" x14ac:dyDescent="0.15">
      <c r="C162" s="61" t="s">
        <v>66</v>
      </c>
      <c r="D162" s="69" t="s">
        <v>67</v>
      </c>
      <c r="E162" s="71">
        <v>0.04</v>
      </c>
      <c r="G162" s="251" t="s">
        <v>68</v>
      </c>
      <c r="H162" s="252"/>
      <c r="I162" s="253">
        <f>IF(I159="","",I165*(1+$E162))</f>
        <v>-39000</v>
      </c>
      <c r="J162" s="253">
        <f>IF(J159="","",J165*(1+$E162))</f>
        <v>-39000</v>
      </c>
      <c r="K162" s="253">
        <f>IF(K159="","",K165*(1+$E162))</f>
        <v>-39000</v>
      </c>
      <c r="L162" s="253">
        <f t="shared" ref="L162:AB162" si="59">IF(L159="","",L165*(1+$E162))</f>
        <v>-39000</v>
      </c>
      <c r="M162" s="253">
        <f t="shared" si="59"/>
        <v>-39000</v>
      </c>
      <c r="N162" s="253">
        <f t="shared" si="59"/>
        <v>-39000</v>
      </c>
      <c r="O162" s="253">
        <f t="shared" si="59"/>
        <v>-39000</v>
      </c>
      <c r="P162" s="253">
        <f t="shared" si="59"/>
        <v>-39000</v>
      </c>
      <c r="Q162" s="253" t="str">
        <f t="shared" si="59"/>
        <v/>
      </c>
      <c r="R162" s="253" t="str">
        <f t="shared" si="59"/>
        <v/>
      </c>
      <c r="S162" s="253" t="str">
        <f t="shared" si="59"/>
        <v/>
      </c>
      <c r="T162" s="253" t="str">
        <f t="shared" si="59"/>
        <v/>
      </c>
      <c r="U162" s="253" t="str">
        <f t="shared" si="59"/>
        <v/>
      </c>
      <c r="V162" s="253" t="str">
        <f t="shared" si="59"/>
        <v/>
      </c>
      <c r="W162" s="253" t="str">
        <f t="shared" si="59"/>
        <v/>
      </c>
      <c r="X162" s="253" t="str">
        <f t="shared" si="59"/>
        <v/>
      </c>
      <c r="Y162" s="253" t="str">
        <f t="shared" si="59"/>
        <v/>
      </c>
      <c r="Z162" s="253" t="str">
        <f t="shared" si="59"/>
        <v/>
      </c>
      <c r="AA162" s="253" t="str">
        <f t="shared" si="59"/>
        <v/>
      </c>
      <c r="AB162" s="253" t="str">
        <f t="shared" si="59"/>
        <v/>
      </c>
      <c r="AD162" s="56"/>
      <c r="AE162" s="75"/>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c r="BI162" s="76"/>
      <c r="BJ162" s="76"/>
      <c r="BK162" s="76"/>
      <c r="BL162" s="76"/>
    </row>
    <row r="163" spans="2:75" x14ac:dyDescent="0.15">
      <c r="B163" s="310" t="s">
        <v>69</v>
      </c>
      <c r="C163" s="61" t="s">
        <v>70</v>
      </c>
      <c r="D163" s="77" t="s">
        <v>71</v>
      </c>
      <c r="E163" s="71"/>
      <c r="G163" s="254" t="s">
        <v>72</v>
      </c>
      <c r="H163" s="255"/>
      <c r="I163" s="256">
        <f>IF(I159="","",IF(COUNT(I159:AB159)&gt;1,$G$382,$G$383))</f>
        <v>0</v>
      </c>
      <c r="J163" s="256">
        <f t="shared" ref="J163:AB163" si="60">IF(J159="","",$G$383)</f>
        <v>45</v>
      </c>
      <c r="K163" s="256">
        <f t="shared" si="60"/>
        <v>45</v>
      </c>
      <c r="L163" s="256">
        <f t="shared" si="60"/>
        <v>45</v>
      </c>
      <c r="M163" s="256">
        <f t="shared" si="60"/>
        <v>45</v>
      </c>
      <c r="N163" s="256">
        <f t="shared" si="60"/>
        <v>45</v>
      </c>
      <c r="O163" s="256">
        <f t="shared" si="60"/>
        <v>45</v>
      </c>
      <c r="P163" s="256">
        <f t="shared" si="60"/>
        <v>45</v>
      </c>
      <c r="Q163" s="256" t="str">
        <f t="shared" si="60"/>
        <v/>
      </c>
      <c r="R163" s="256" t="str">
        <f t="shared" si="60"/>
        <v/>
      </c>
      <c r="S163" s="256" t="str">
        <f t="shared" si="60"/>
        <v/>
      </c>
      <c r="T163" s="256" t="str">
        <f t="shared" si="60"/>
        <v/>
      </c>
      <c r="U163" s="256" t="str">
        <f t="shared" si="60"/>
        <v/>
      </c>
      <c r="V163" s="256" t="str">
        <f t="shared" si="60"/>
        <v/>
      </c>
      <c r="W163" s="256" t="str">
        <f t="shared" si="60"/>
        <v/>
      </c>
      <c r="X163" s="256" t="str">
        <f t="shared" si="60"/>
        <v/>
      </c>
      <c r="Y163" s="256" t="str">
        <f t="shared" si="60"/>
        <v/>
      </c>
      <c r="Z163" s="256" t="str">
        <f t="shared" si="60"/>
        <v/>
      </c>
      <c r="AA163" s="256" t="str">
        <f t="shared" si="60"/>
        <v/>
      </c>
      <c r="AB163" s="256" t="str">
        <f t="shared" si="60"/>
        <v/>
      </c>
      <c r="AD163" s="56"/>
      <c r="AE163" s="80"/>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1"/>
    </row>
    <row r="164" spans="2:75" x14ac:dyDescent="0.15">
      <c r="B164" s="310"/>
      <c r="C164" s="61" t="s">
        <v>73</v>
      </c>
      <c r="D164" s="77" t="s">
        <v>71</v>
      </c>
      <c r="E164" s="82"/>
      <c r="G164" s="254" t="s">
        <v>74</v>
      </c>
      <c r="H164" s="255"/>
      <c r="I164" s="257">
        <f>IF(I159="","",IF(COUNT(I159:AB159)&gt;1,I159+I163+$I$382+$J$382,I159+I163+$I$383+$J$383))</f>
        <v>40695</v>
      </c>
      <c r="J164" s="257">
        <f t="shared" ref="J164:AB164" si="61">IF(J159="","",J159+J163+$I$383+$J$383)</f>
        <v>41106</v>
      </c>
      <c r="K164" s="257">
        <f t="shared" si="61"/>
        <v>41471</v>
      </c>
      <c r="L164" s="257">
        <f t="shared" si="61"/>
        <v>41836</v>
      </c>
      <c r="M164" s="257">
        <f t="shared" si="61"/>
        <v>42201</v>
      </c>
      <c r="N164" s="257">
        <f t="shared" si="61"/>
        <v>42567</v>
      </c>
      <c r="O164" s="257">
        <f t="shared" si="61"/>
        <v>42932</v>
      </c>
      <c r="P164" s="257">
        <f t="shared" si="61"/>
        <v>43297</v>
      </c>
      <c r="Q164" s="257" t="str">
        <f t="shared" si="61"/>
        <v/>
      </c>
      <c r="R164" s="257" t="str">
        <f t="shared" si="61"/>
        <v/>
      </c>
      <c r="S164" s="257" t="str">
        <f t="shared" si="61"/>
        <v/>
      </c>
      <c r="T164" s="257" t="str">
        <f t="shared" si="61"/>
        <v/>
      </c>
      <c r="U164" s="257" t="str">
        <f t="shared" si="61"/>
        <v/>
      </c>
      <c r="V164" s="257" t="str">
        <f t="shared" si="61"/>
        <v/>
      </c>
      <c r="W164" s="257" t="str">
        <f t="shared" si="61"/>
        <v/>
      </c>
      <c r="X164" s="257" t="str">
        <f t="shared" si="61"/>
        <v/>
      </c>
      <c r="Y164" s="257" t="str">
        <f t="shared" si="61"/>
        <v/>
      </c>
      <c r="Z164" s="257" t="str">
        <f t="shared" si="61"/>
        <v/>
      </c>
      <c r="AA164" s="257" t="str">
        <f t="shared" si="61"/>
        <v/>
      </c>
      <c r="AB164" s="257" t="str">
        <f t="shared" si="61"/>
        <v/>
      </c>
    </row>
    <row r="165" spans="2:75" x14ac:dyDescent="0.15">
      <c r="C165" s="61" t="s">
        <v>75</v>
      </c>
      <c r="D165" s="83"/>
      <c r="E165" s="84">
        <f>(E163*E161)+E164</f>
        <v>0</v>
      </c>
      <c r="G165" s="254" t="s">
        <v>76</v>
      </c>
      <c r="H165" s="255"/>
      <c r="I165" s="256">
        <v>-37500</v>
      </c>
      <c r="J165" s="256">
        <v>-37500</v>
      </c>
      <c r="K165" s="256">
        <v>-37500</v>
      </c>
      <c r="L165" s="256">
        <v>-37500</v>
      </c>
      <c r="M165" s="256">
        <v>-37500</v>
      </c>
      <c r="N165" s="256">
        <v>-37500</v>
      </c>
      <c r="O165" s="256">
        <v>-37500</v>
      </c>
      <c r="P165" s="256">
        <v>-37500</v>
      </c>
      <c r="Q165" s="256" t="s">
        <v>208</v>
      </c>
      <c r="R165" s="256" t="s">
        <v>208</v>
      </c>
      <c r="S165" s="256" t="s">
        <v>208</v>
      </c>
      <c r="T165" s="256" t="s">
        <v>208</v>
      </c>
      <c r="U165" s="256" t="s">
        <v>208</v>
      </c>
      <c r="V165" s="256" t="s">
        <v>208</v>
      </c>
      <c r="W165" s="256" t="s">
        <v>208</v>
      </c>
      <c r="X165" s="256" t="s">
        <v>208</v>
      </c>
      <c r="Y165" s="256" t="s">
        <v>208</v>
      </c>
      <c r="Z165" s="256" t="s">
        <v>208</v>
      </c>
      <c r="AA165" s="256" t="s">
        <v>208</v>
      </c>
      <c r="AB165" s="256" t="s">
        <v>208</v>
      </c>
      <c r="AG165" s="85"/>
    </row>
    <row r="166" spans="2:75" x14ac:dyDescent="0.15">
      <c r="C166" s="86" t="s">
        <v>77</v>
      </c>
      <c r="D166" s="87"/>
      <c r="E166" s="88" t="str">
        <f>$E$383</f>
        <v>Virement</v>
      </c>
      <c r="G166" s="258" t="s">
        <v>78</v>
      </c>
      <c r="H166" s="255"/>
      <c r="I166" s="259">
        <f>IF(I159="","",1/(POWER(1+$E$371,(I159-$E$372)/365)))</f>
        <v>0.8868131358537934</v>
      </c>
      <c r="J166" s="259">
        <f t="shared" ref="J166:AB166" si="62">IF(J159="","",1/(POWER(1+$E$371,(J159-$E$372)/365)))</f>
        <v>0.79726190997354718</v>
      </c>
      <c r="K166" s="259">
        <f t="shared" si="62"/>
        <v>0.71696214925678692</v>
      </c>
      <c r="L166" s="259">
        <f t="shared" si="62"/>
        <v>0.64475013422372929</v>
      </c>
      <c r="M166" s="259">
        <f t="shared" si="62"/>
        <v>0.57981127178392922</v>
      </c>
      <c r="N166" s="259">
        <f t="shared" si="62"/>
        <v>0.52126138334836158</v>
      </c>
      <c r="O166" s="259">
        <f t="shared" si="62"/>
        <v>0.46876023682406615</v>
      </c>
      <c r="P166" s="259">
        <f t="shared" si="62"/>
        <v>0.42154697556121051</v>
      </c>
      <c r="Q166" s="259" t="str">
        <f t="shared" si="62"/>
        <v/>
      </c>
      <c r="R166" s="259" t="str">
        <f t="shared" si="62"/>
        <v/>
      </c>
      <c r="S166" s="259" t="str">
        <f t="shared" si="62"/>
        <v/>
      </c>
      <c r="T166" s="259" t="str">
        <f t="shared" si="62"/>
        <v/>
      </c>
      <c r="U166" s="259" t="str">
        <f t="shared" si="62"/>
        <v/>
      </c>
      <c r="V166" s="259" t="str">
        <f t="shared" si="62"/>
        <v/>
      </c>
      <c r="W166" s="259" t="str">
        <f t="shared" si="62"/>
        <v/>
      </c>
      <c r="X166" s="259" t="str">
        <f t="shared" si="62"/>
        <v/>
      </c>
      <c r="Y166" s="259" t="str">
        <f t="shared" si="62"/>
        <v/>
      </c>
      <c r="Z166" s="259" t="str">
        <f t="shared" si="62"/>
        <v/>
      </c>
      <c r="AA166" s="259" t="str">
        <f t="shared" si="62"/>
        <v/>
      </c>
      <c r="AB166" s="259" t="str">
        <f t="shared" si="62"/>
        <v/>
      </c>
      <c r="AG166" s="85"/>
    </row>
    <row r="167" spans="2:75" x14ac:dyDescent="0.15">
      <c r="C167" s="251" t="s">
        <v>79</v>
      </c>
      <c r="D167" s="252"/>
      <c r="E167" s="253">
        <f>SUMPRODUCT(I166:AB166,I165:AB165)</f>
        <v>-188893.76988095342</v>
      </c>
      <c r="G167" s="254" t="s">
        <v>80</v>
      </c>
      <c r="H167" s="255"/>
      <c r="I167" s="257" t="str">
        <f>IF(OR(E161=0,E161=""),"",IF(E160=$A$15,I159,""))</f>
        <v/>
      </c>
      <c r="J167" s="260"/>
      <c r="K167" s="260"/>
      <c r="L167" s="254"/>
      <c r="M167" s="254"/>
      <c r="N167" s="254"/>
      <c r="O167" s="254"/>
      <c r="P167" s="254"/>
      <c r="Q167" s="254"/>
      <c r="R167" s="254"/>
      <c r="S167" s="254"/>
      <c r="T167" s="254"/>
      <c r="U167" s="254"/>
      <c r="V167" s="254"/>
      <c r="W167" s="254"/>
      <c r="X167" s="254"/>
      <c r="Y167" s="254"/>
      <c r="Z167" s="254"/>
      <c r="AA167" s="254"/>
      <c r="AB167" s="254"/>
      <c r="AG167" s="85"/>
    </row>
    <row r="168" spans="2:75" x14ac:dyDescent="0.15">
      <c r="C168" s="254" t="s">
        <v>81</v>
      </c>
      <c r="D168" s="255"/>
      <c r="E168" s="256">
        <f>SUMPRODUCT(I166:AB166,I162:AB162)</f>
        <v>-196449.52067619155</v>
      </c>
      <c r="G168" s="254" t="s">
        <v>82</v>
      </c>
      <c r="H168" s="255"/>
      <c r="I168" s="257">
        <f>IF(COUNT(I159:AB159)=0,"",MAX(I159:AB159))</f>
        <v>43252</v>
      </c>
      <c r="J168" s="259"/>
      <c r="K168" s="259"/>
      <c r="L168" s="261"/>
      <c r="M168" s="261"/>
      <c r="N168" s="261"/>
      <c r="O168" s="261"/>
      <c r="P168" s="261"/>
      <c r="Q168" s="261"/>
      <c r="R168" s="261"/>
      <c r="S168" s="261"/>
      <c r="T168" s="261"/>
      <c r="U168" s="261"/>
      <c r="V168" s="261"/>
      <c r="W168" s="261"/>
      <c r="X168" s="261"/>
      <c r="Y168" s="261"/>
      <c r="Z168" s="261"/>
      <c r="AA168" s="261"/>
      <c r="AB168" s="261"/>
      <c r="AG168" s="85"/>
    </row>
    <row r="169" spans="2:75" x14ac:dyDescent="0.15">
      <c r="C169" s="254" t="s">
        <v>83</v>
      </c>
      <c r="D169" s="255"/>
      <c r="E169" s="256">
        <f>E161+E165</f>
        <v>300000</v>
      </c>
      <c r="G169" s="254"/>
      <c r="H169" s="254"/>
      <c r="I169" s="262"/>
      <c r="J169" s="254"/>
      <c r="K169" s="254"/>
      <c r="L169" s="254"/>
      <c r="M169" s="254"/>
      <c r="N169" s="254"/>
      <c r="O169" s="254"/>
      <c r="P169" s="254"/>
      <c r="Q169" s="254"/>
      <c r="R169" s="254"/>
      <c r="S169" s="254"/>
      <c r="T169" s="254"/>
      <c r="U169" s="254"/>
      <c r="V169" s="254"/>
      <c r="W169" s="254"/>
      <c r="X169" s="254"/>
      <c r="Y169" s="254"/>
      <c r="Z169" s="254"/>
      <c r="AA169" s="254"/>
      <c r="AB169" s="254"/>
      <c r="AG169" s="85"/>
    </row>
    <row r="170" spans="2:75" x14ac:dyDescent="0.15">
      <c r="C170" s="254"/>
      <c r="D170" s="254"/>
      <c r="E170" s="254"/>
      <c r="G170" s="254"/>
      <c r="H170" s="255"/>
      <c r="I170" s="254"/>
      <c r="J170" s="254"/>
      <c r="K170" s="254"/>
      <c r="L170" s="254"/>
      <c r="M170" s="254"/>
      <c r="N170" s="254"/>
      <c r="O170" s="254"/>
      <c r="P170" s="254"/>
      <c r="Q170" s="254"/>
      <c r="R170" s="254"/>
      <c r="S170" s="254"/>
      <c r="T170" s="254"/>
      <c r="U170" s="254"/>
      <c r="V170" s="254"/>
      <c r="W170" s="254"/>
      <c r="X170" s="254"/>
      <c r="Y170" s="254"/>
      <c r="Z170" s="254"/>
      <c r="AA170" s="254"/>
      <c r="AB170" s="254"/>
      <c r="AG170" s="85"/>
    </row>
    <row r="171" spans="2:75" ht="12" thickBot="1" x14ac:dyDescent="0.2">
      <c r="C171" s="254"/>
      <c r="D171" s="255"/>
      <c r="E171" s="254"/>
      <c r="G171" s="254"/>
      <c r="H171" s="255"/>
      <c r="I171" s="254"/>
      <c r="J171" s="254"/>
      <c r="K171" s="254"/>
      <c r="L171" s="254"/>
      <c r="M171" s="254"/>
      <c r="N171" s="254"/>
      <c r="O171" s="254"/>
      <c r="P171" s="254"/>
      <c r="Q171" s="254"/>
      <c r="R171" s="254"/>
      <c r="S171" s="254"/>
      <c r="T171" s="254"/>
      <c r="U171" s="254"/>
      <c r="V171" s="254"/>
      <c r="W171" s="254"/>
      <c r="X171" s="254"/>
      <c r="Y171" s="254"/>
      <c r="Z171" s="254"/>
      <c r="AA171" s="254"/>
      <c r="AB171" s="254"/>
    </row>
    <row r="172" spans="2:75" x14ac:dyDescent="0.15">
      <c r="C172" s="40" t="s">
        <v>53</v>
      </c>
      <c r="D172" s="51" t="s">
        <v>50</v>
      </c>
      <c r="E172" s="52" t="s">
        <v>101</v>
      </c>
      <c r="G172" s="53" t="s">
        <v>6</v>
      </c>
      <c r="H172" s="54" t="s">
        <v>50</v>
      </c>
      <c r="I172" s="55">
        <v>40695</v>
      </c>
      <c r="J172" s="55">
        <v>41061</v>
      </c>
      <c r="K172" s="55">
        <v>41426</v>
      </c>
      <c r="L172" s="55"/>
      <c r="M172" s="55"/>
      <c r="N172" s="55"/>
      <c r="O172" s="55"/>
      <c r="P172" s="55"/>
      <c r="Q172" s="55"/>
      <c r="R172" s="55"/>
      <c r="S172" s="55"/>
      <c r="T172" s="55"/>
      <c r="U172" s="55"/>
      <c r="V172" s="55"/>
      <c r="W172" s="55"/>
      <c r="X172" s="55"/>
      <c r="Y172" s="55"/>
      <c r="Z172" s="55"/>
      <c r="AA172" s="55"/>
      <c r="AB172" s="55"/>
      <c r="AD172" s="56"/>
      <c r="BN172" s="40"/>
      <c r="BO172" s="40"/>
      <c r="BP172" s="40"/>
      <c r="BQ172" s="40"/>
    </row>
    <row r="173" spans="2:75" x14ac:dyDescent="0.15">
      <c r="C173" s="61" t="s">
        <v>59</v>
      </c>
      <c r="D173" s="62" t="s">
        <v>50</v>
      </c>
      <c r="E173" s="63" t="s">
        <v>44</v>
      </c>
      <c r="G173" s="61" t="s">
        <v>60</v>
      </c>
      <c r="H173" s="64" t="s">
        <v>50</v>
      </c>
      <c r="I173" s="65">
        <v>0.33</v>
      </c>
      <c r="J173" s="65">
        <v>0.33</v>
      </c>
      <c r="K173" s="65">
        <v>0.34</v>
      </c>
      <c r="L173" s="65"/>
      <c r="M173" s="65"/>
      <c r="N173" s="65"/>
      <c r="O173" s="65"/>
      <c r="P173" s="65"/>
      <c r="Q173" s="65"/>
      <c r="R173" s="65"/>
      <c r="S173" s="65"/>
      <c r="T173" s="65"/>
      <c r="U173" s="65"/>
      <c r="V173" s="65"/>
      <c r="W173" s="65"/>
      <c r="X173" s="65"/>
      <c r="Y173" s="65"/>
      <c r="Z173" s="65"/>
      <c r="AA173" s="65"/>
      <c r="AB173" s="65"/>
      <c r="AD173" s="56"/>
      <c r="AE173" s="57" t="str">
        <f>AE160</f>
        <v>Montant Comptabilisé hors aléas (€)</v>
      </c>
      <c r="AF173" s="66">
        <f>SUMIF($I172:$AB172,CONCATENATE("&lt;",AG$14),$I178:$AB178)</f>
        <v>0</v>
      </c>
      <c r="AG173" s="66">
        <f>SUMIF($I172:$AB172,CONCATENATE("&lt;",AH$14),$I178:$AB178)-SUM($AF173:AF173)</f>
        <v>0</v>
      </c>
      <c r="AH173" s="66">
        <f>SUMIF($I172:$AB172,CONCATENATE("&lt;",AI$14),$I178:$AB178)-SUM($AF173:AG173)</f>
        <v>0</v>
      </c>
      <c r="AI173" s="66">
        <f>SUMIF($I172:$AB172,CONCATENATE("&lt;",AJ$14),$I178:$AB178)-SUM($AF173:AH173)</f>
        <v>-102960</v>
      </c>
      <c r="AJ173" s="66">
        <f>SUMIF($I172:$AB172,CONCATENATE("&lt;",AK$14),$I178:$AB178)-SUM($AF173:AI173)</f>
        <v>-102960</v>
      </c>
      <c r="AK173" s="66">
        <f>SUMIF($I172:$AB172,CONCATENATE("&lt;",AL$14),$I178:$AB178)-SUM($AF173:AJ173)</f>
        <v>-106080</v>
      </c>
      <c r="AL173" s="66">
        <f>SUMIF($I172:$AB172,CONCATENATE("&lt;",AM$14),$I178:$AB178)-SUM($AF173:AK173)</f>
        <v>0</v>
      </c>
      <c r="AM173" s="66">
        <f>SUMIF($I172:$AB172,CONCATENATE("&lt;",AN$14),$I178:$AB178)-SUM($AF173:AL173)</f>
        <v>0</v>
      </c>
      <c r="AN173" s="66">
        <f>SUMIF($I172:$AB172,CONCATENATE("&lt;",AO$14),$I178:$AB178)-SUM($AF173:AM173)</f>
        <v>0</v>
      </c>
      <c r="AO173" s="66">
        <f>SUMIF($I172:$AB172,CONCATENATE("&lt;",AP$14),$I178:$AB178)-SUM($AF173:AN173)</f>
        <v>0</v>
      </c>
      <c r="AP173" s="66">
        <f>SUMIF($I172:$AB172,CONCATENATE("&lt;",AQ$14),$I178:$AB178)-SUM($AF173:AO173)</f>
        <v>0</v>
      </c>
      <c r="AQ173" s="66">
        <f>SUMIF($I172:$AB172,CONCATENATE("&lt;",AR$14),$I178:$AB178)-SUM($AF173:AP173)</f>
        <v>0</v>
      </c>
      <c r="AR173" s="66">
        <f>SUMIF($I172:$AB172,CONCATENATE("&lt;",AS$14),$I178:$AB178)-SUM($AF173:AQ173)</f>
        <v>0</v>
      </c>
      <c r="AS173" s="66">
        <f>SUMIF($I172:$AB172,CONCATENATE("&lt;",AT$14),$I178:$AB178)-SUM($AF173:AR173)</f>
        <v>0</v>
      </c>
      <c r="AT173" s="66">
        <f>SUMIF($I172:$AB172,CONCATENATE("&lt;",AU$14),$I178:$AB178)-SUM($AF173:AS173)</f>
        <v>0</v>
      </c>
      <c r="AU173" s="66">
        <f>SUMIF($I172:$AB172,CONCATENATE("&lt;",AV$14),$I178:$AB178)-SUM($AF173:AT173)</f>
        <v>0</v>
      </c>
      <c r="AV173" s="66">
        <f>SUMIF($I172:$AB172,CONCATENATE("&lt;",AW$14),$I178:$AB178)-SUM($AF173:AU173)</f>
        <v>0</v>
      </c>
      <c r="AW173" s="66">
        <f>SUMIF($I172:$AB172,CONCATENATE("&lt;",AX$14),$I178:$AB178)-SUM($AF173:AV173)</f>
        <v>0</v>
      </c>
      <c r="AX173" s="66">
        <f>SUMIF($I172:$AB172,CONCATENATE("&lt;",AY$14),$I178:$AB178)-SUM($AF173:AW173)</f>
        <v>0</v>
      </c>
      <c r="AY173" s="66">
        <f>SUMIF($I172:$AB172,CONCATENATE("&lt;",AZ$14),$I178:$AB178)-SUM($AF173:AX173)</f>
        <v>0</v>
      </c>
      <c r="AZ173" s="66">
        <f>SUMIF($I172:$AB172,CONCATENATE("&lt;",BA$14),$I178:$AB178)-SUM($AF173:AY173)</f>
        <v>0</v>
      </c>
      <c r="BA173" s="66">
        <f>SUMIF($I172:$AB172,CONCATENATE("&lt;",BB$14),$I178:$AB178)-SUM($AF173:AZ173)</f>
        <v>0</v>
      </c>
      <c r="BB173" s="66">
        <f>SUMIF($I172:$AB172,CONCATENATE("&lt;",BC$14),$I178:$AB178)-SUM($AF173:BA173)</f>
        <v>0</v>
      </c>
      <c r="BC173" s="66">
        <f>SUMIF($I172:$AB172,CONCATENATE("&lt;",BD$14),$I178:$AB178)-SUM($AF173:BB173)</f>
        <v>0</v>
      </c>
      <c r="BD173" s="66">
        <f>SUMIF($I172:$AB172,CONCATENATE("&lt;",BE$14),$I178:$AB178)-SUM($AF173:BC173)</f>
        <v>0</v>
      </c>
      <c r="BE173" s="66">
        <f>SUMIF($I172:$AB172,CONCATENATE("&lt;",BF$14),$I178:$AB178)-SUM($AF173:BD173)</f>
        <v>0</v>
      </c>
      <c r="BF173" s="66">
        <f>SUMIF($I172:$AB172,CONCATENATE("&lt;",BG$14),$I178:$AB178)-SUM($AF173:BE173)</f>
        <v>0</v>
      </c>
      <c r="BG173" s="66">
        <f>SUMIF($I172:$AB172,CONCATENATE("&lt;",BH$14),$I178:$AB178)-SUM($AF173:BF173)</f>
        <v>0</v>
      </c>
      <c r="BH173" s="66">
        <f>SUMIF($I172:$AB172,CONCATENATE("&lt;",BI$14),$I178:$AB178)-SUM($AF173:BG173)</f>
        <v>0</v>
      </c>
      <c r="BI173" s="66">
        <f>SUMIF($I172:$AB172,CONCATENATE("&lt;",BJ$14),$I178:$AB178)-SUM($AF173:BH173)</f>
        <v>0</v>
      </c>
      <c r="BJ173" s="66">
        <f>SUMIF($I172:$AB172,CONCATENATE("&lt;",BK$14),$I178:$AB178)-SUM($AF173:BI173)</f>
        <v>0</v>
      </c>
      <c r="BK173" s="66">
        <f>SUMIF($I172:$AB172,CONCATENATE("&lt;",BL$14),$I178:$AB178)-SUM($AF173:BJ173)</f>
        <v>0</v>
      </c>
      <c r="BL173" s="66">
        <f>SUMIF($I172:$AB172,CONCATENATE("&gt;=",BL$14),$I178:$AB178)</f>
        <v>0</v>
      </c>
      <c r="BN173" s="67">
        <v>1</v>
      </c>
      <c r="BO173" s="67"/>
      <c r="BP173" s="67"/>
      <c r="BQ173" s="67"/>
      <c r="BS173" s="59">
        <f>IF(E173=BS$14,1,0)</f>
        <v>0</v>
      </c>
      <c r="BT173" s="59">
        <f>IF(E173=BT$14,1,0)</f>
        <v>0</v>
      </c>
      <c r="BU173" s="59">
        <f>IF(E173=BU$14,1,0)</f>
        <v>0</v>
      </c>
      <c r="BV173" s="59">
        <f>IF(E173=BV$14,1,0)</f>
        <v>1</v>
      </c>
      <c r="BW173" s="59">
        <v>1</v>
      </c>
    </row>
    <row r="174" spans="2:75" x14ac:dyDescent="0.15">
      <c r="C174" s="61" t="s">
        <v>63</v>
      </c>
      <c r="D174" s="62" t="s">
        <v>50</v>
      </c>
      <c r="E174" s="68">
        <v>312000</v>
      </c>
      <c r="G174" s="61" t="s">
        <v>63</v>
      </c>
      <c r="H174" s="69"/>
      <c r="I174" s="70">
        <f t="shared" ref="I174:AB174" si="63">IF(I172="","",I173*-$E174)</f>
        <v>-102960</v>
      </c>
      <c r="J174" s="70">
        <f t="shared" si="63"/>
        <v>-102960</v>
      </c>
      <c r="K174" s="70">
        <f t="shared" si="63"/>
        <v>-106080.00000000001</v>
      </c>
      <c r="L174" s="70" t="str">
        <f t="shared" si="63"/>
        <v/>
      </c>
      <c r="M174" s="70" t="str">
        <f t="shared" si="63"/>
        <v/>
      </c>
      <c r="N174" s="70" t="str">
        <f t="shared" si="63"/>
        <v/>
      </c>
      <c r="O174" s="70" t="str">
        <f t="shared" si="63"/>
        <v/>
      </c>
      <c r="P174" s="70" t="str">
        <f t="shared" si="63"/>
        <v/>
      </c>
      <c r="Q174" s="70" t="str">
        <f t="shared" si="63"/>
        <v/>
      </c>
      <c r="R174" s="70" t="str">
        <f t="shared" si="63"/>
        <v/>
      </c>
      <c r="S174" s="70" t="str">
        <f t="shared" si="63"/>
        <v/>
      </c>
      <c r="T174" s="70" t="str">
        <f t="shared" si="63"/>
        <v/>
      </c>
      <c r="U174" s="70" t="str">
        <f t="shared" si="63"/>
        <v/>
      </c>
      <c r="V174" s="70" t="str">
        <f t="shared" si="63"/>
        <v/>
      </c>
      <c r="W174" s="70" t="str">
        <f t="shared" si="63"/>
        <v/>
      </c>
      <c r="X174" s="70" t="str">
        <f t="shared" si="63"/>
        <v/>
      </c>
      <c r="Y174" s="70" t="str">
        <f t="shared" si="63"/>
        <v/>
      </c>
      <c r="Z174" s="70" t="str">
        <f t="shared" si="63"/>
        <v/>
      </c>
      <c r="AA174" s="70" t="str">
        <f t="shared" si="63"/>
        <v/>
      </c>
      <c r="AB174" s="70" t="str">
        <f t="shared" si="63"/>
        <v/>
      </c>
      <c r="AD174" s="56"/>
      <c r="AE174" s="57" t="str">
        <f>AE161</f>
        <v>Montant Comptabilisé yc aléas (€)</v>
      </c>
      <c r="AF174" s="66">
        <f>SUMIF($I172:$AB172,CONCATENATE("&lt;",AG$14),$I175:$AB175)</f>
        <v>0</v>
      </c>
      <c r="AG174" s="66">
        <f>SUMIF($I172:$AB172,CONCATENATE("&lt;",AH$14),$I175:$AB175)-SUM($AF174:AF174)</f>
        <v>0</v>
      </c>
      <c r="AH174" s="66">
        <f>SUMIF($I172:$AB172,CONCATENATE("&lt;",AI$14),$I175:$AB175)-SUM($AF174:AG174)</f>
        <v>0</v>
      </c>
      <c r="AI174" s="66">
        <f>SUMIF($I172:$AB172,CONCATENATE("&lt;",AJ$14),$I175:$AB175)-SUM($AF174:AH174)</f>
        <v>-107078.40000000001</v>
      </c>
      <c r="AJ174" s="66">
        <f>SUMIF($I172:$AB172,CONCATENATE("&lt;",AK$14),$I175:$AB175)-SUM($AF174:AI174)</f>
        <v>-107078.40000000001</v>
      </c>
      <c r="AK174" s="66">
        <f>SUMIF($I172:$AB172,CONCATENATE("&lt;",AL$14),$I175:$AB175)-SUM($AF174:AJ174)</f>
        <v>-110323.19999999998</v>
      </c>
      <c r="AL174" s="66">
        <f>SUMIF($I172:$AB172,CONCATENATE("&lt;",AM$14),$I175:$AB175)-SUM($AF174:AK174)</f>
        <v>0</v>
      </c>
      <c r="AM174" s="66">
        <f>SUMIF($I172:$AB172,CONCATENATE("&lt;",AN$14),$I175:$AB175)-SUM($AF174:AL174)</f>
        <v>0</v>
      </c>
      <c r="AN174" s="66">
        <f>SUMIF($I172:$AB172,CONCATENATE("&lt;",AO$14),$I175:$AB175)-SUM($AF174:AM174)</f>
        <v>0</v>
      </c>
      <c r="AO174" s="66">
        <f>SUMIF($I172:$AB172,CONCATENATE("&lt;",AP$14),$I175:$AB175)-SUM($AF174:AN174)</f>
        <v>0</v>
      </c>
      <c r="AP174" s="66">
        <f>SUMIF($I172:$AB172,CONCATENATE("&lt;",AQ$14),$I175:$AB175)-SUM($AF174:AO174)</f>
        <v>0</v>
      </c>
      <c r="AQ174" s="66">
        <f>SUMIF($I172:$AB172,CONCATENATE("&lt;",AR$14),$I175:$AB175)-SUM($AF174:AP174)</f>
        <v>0</v>
      </c>
      <c r="AR174" s="66">
        <f>SUMIF($I172:$AB172,CONCATENATE("&lt;",AS$14),$I175:$AB175)-SUM($AF174:AQ174)</f>
        <v>0</v>
      </c>
      <c r="AS174" s="66">
        <f>SUMIF($I172:$AB172,CONCATENATE("&lt;",AT$14),$I175:$AB175)-SUM($AF174:AR174)</f>
        <v>0</v>
      </c>
      <c r="AT174" s="66">
        <f>SUMIF($I172:$AB172,CONCATENATE("&lt;",AU$14),$I175:$AB175)-SUM($AF174:AS174)</f>
        <v>0</v>
      </c>
      <c r="AU174" s="66">
        <f>SUMIF($I172:$AB172,CONCATENATE("&lt;",AV$14),$I175:$AB175)-SUM($AF174:AT174)</f>
        <v>0</v>
      </c>
      <c r="AV174" s="66">
        <f>SUMIF($I172:$AB172,CONCATENATE("&lt;",AW$14),$I175:$AB175)-SUM($AF174:AU174)</f>
        <v>0</v>
      </c>
      <c r="AW174" s="66">
        <f>SUMIF($I172:$AB172,CONCATENATE("&lt;",AX$14),$I175:$AB175)-SUM($AF174:AV174)</f>
        <v>0</v>
      </c>
      <c r="AX174" s="66">
        <f>SUMIF($I172:$AB172,CONCATENATE("&lt;",AY$14),$I175:$AB175)-SUM($AF174:AW174)</f>
        <v>0</v>
      </c>
      <c r="AY174" s="66">
        <f>SUMIF($I172:$AB172,CONCATENATE("&lt;",AZ$14),$I175:$AB175)-SUM($AF174:AX174)</f>
        <v>0</v>
      </c>
      <c r="AZ174" s="66">
        <f>SUMIF($I172:$AB172,CONCATENATE("&lt;",BA$14),$I175:$AB175)-SUM($AF174:AY174)</f>
        <v>0</v>
      </c>
      <c r="BA174" s="66">
        <f>SUMIF($I172:$AB172,CONCATENATE("&lt;",BB$14),$I175:$AB175)-SUM($AF174:AZ174)</f>
        <v>0</v>
      </c>
      <c r="BB174" s="66">
        <f>SUMIF($I172:$AB172,CONCATENATE("&lt;",BC$14),$I175:$AB175)-SUM($AF174:BA174)</f>
        <v>0</v>
      </c>
      <c r="BC174" s="66">
        <f>SUMIF($I172:$AB172,CONCATENATE("&lt;",BD$14),$I175:$AB175)-SUM($AF174:BB174)</f>
        <v>0</v>
      </c>
      <c r="BD174" s="66">
        <f>SUMIF($I172:$AB172,CONCATENATE("&lt;",BE$14),$I175:$AB175)-SUM($AF174:BC174)</f>
        <v>0</v>
      </c>
      <c r="BE174" s="66">
        <f>SUMIF($I172:$AB172,CONCATENATE("&lt;",BF$14),$I175:$AB175)-SUM($AF174:BD174)</f>
        <v>0</v>
      </c>
      <c r="BF174" s="66">
        <f>SUMIF($I172:$AB172,CONCATENATE("&lt;",BG$14),$I175:$AB175)-SUM($AF174:BE174)</f>
        <v>0</v>
      </c>
      <c r="BG174" s="66">
        <f>SUMIF($I172:$AB172,CONCATENATE("&lt;",BH$14),$I175:$AB175)-SUM($AF174:BF174)</f>
        <v>0</v>
      </c>
      <c r="BH174" s="66">
        <f>SUMIF($I172:$AB172,CONCATENATE("&lt;",BI$14),$I175:$AB175)-SUM($AF174:BG174)</f>
        <v>0</v>
      </c>
      <c r="BI174" s="66">
        <f>SUMIF($I172:$AB172,CONCATENATE("&lt;",BJ$14),$I175:$AB175)-SUM($AF174:BH174)</f>
        <v>0</v>
      </c>
      <c r="BJ174" s="66">
        <f>SUMIF($I172:$AB172,CONCATENATE("&lt;",BK$14),$I175:$AB175)-SUM($AF174:BI174)</f>
        <v>0</v>
      </c>
      <c r="BK174" s="66">
        <f>SUMIF($I172:$AB172,CONCATENATE("&lt;",BL$14),$I175:$AB175)-SUM($AF174:BJ174)</f>
        <v>0</v>
      </c>
      <c r="BL174" s="66">
        <f>SUMIF($I172:$AB172,CONCATENATE("&gt;=",BL$14),$I175:$AB175)</f>
        <v>0</v>
      </c>
      <c r="BN174" s="67"/>
      <c r="BO174" s="67">
        <v>1</v>
      </c>
      <c r="BP174" s="67"/>
      <c r="BQ174" s="67"/>
      <c r="BS174" s="59">
        <f>IF(BS173=1,1,0)</f>
        <v>0</v>
      </c>
      <c r="BT174" s="59">
        <f>IF(BT173=1,1,0)</f>
        <v>0</v>
      </c>
      <c r="BU174" s="59">
        <f>IF(BU173=1,1,0)</f>
        <v>0</v>
      </c>
      <c r="BV174" s="59">
        <f>IF(BV173=1,1,0)</f>
        <v>1</v>
      </c>
      <c r="BW174" s="59">
        <v>1</v>
      </c>
    </row>
    <row r="175" spans="2:75" x14ac:dyDescent="0.15">
      <c r="C175" s="61" t="s">
        <v>66</v>
      </c>
      <c r="D175" s="69" t="s">
        <v>67</v>
      </c>
      <c r="E175" s="71">
        <v>0.04</v>
      </c>
      <c r="G175" s="251" t="s">
        <v>68</v>
      </c>
      <c r="H175" s="252"/>
      <c r="I175" s="253">
        <f>IF(I172="","",I178*(1+$E175))</f>
        <v>-107078.40000000001</v>
      </c>
      <c r="J175" s="253">
        <f>IF(J172="","",J178*(1+$E175))</f>
        <v>-107078.40000000001</v>
      </c>
      <c r="K175" s="253">
        <f>IF(K172="","",K178*(1+$E175))</f>
        <v>-110323.20000000001</v>
      </c>
      <c r="L175" s="253" t="str">
        <f t="shared" ref="L175:AB175" si="64">IF(L172="","",L178*(1+$E175))</f>
        <v/>
      </c>
      <c r="M175" s="253" t="str">
        <f t="shared" si="64"/>
        <v/>
      </c>
      <c r="N175" s="253" t="str">
        <f t="shared" si="64"/>
        <v/>
      </c>
      <c r="O175" s="253" t="str">
        <f t="shared" si="64"/>
        <v/>
      </c>
      <c r="P175" s="253" t="str">
        <f t="shared" si="64"/>
        <v/>
      </c>
      <c r="Q175" s="253" t="str">
        <f t="shared" si="64"/>
        <v/>
      </c>
      <c r="R175" s="253" t="str">
        <f t="shared" si="64"/>
        <v/>
      </c>
      <c r="S175" s="253" t="str">
        <f t="shared" si="64"/>
        <v/>
      </c>
      <c r="T175" s="253" t="str">
        <f t="shared" si="64"/>
        <v/>
      </c>
      <c r="U175" s="253" t="str">
        <f t="shared" si="64"/>
        <v/>
      </c>
      <c r="V175" s="253" t="str">
        <f t="shared" si="64"/>
        <v/>
      </c>
      <c r="W175" s="253" t="str">
        <f t="shared" si="64"/>
        <v/>
      </c>
      <c r="X175" s="253" t="str">
        <f t="shared" si="64"/>
        <v/>
      </c>
      <c r="Y175" s="253" t="str">
        <f t="shared" si="64"/>
        <v/>
      </c>
      <c r="Z175" s="253" t="str">
        <f t="shared" si="64"/>
        <v/>
      </c>
      <c r="AA175" s="253" t="str">
        <f t="shared" si="64"/>
        <v/>
      </c>
      <c r="AB175" s="253" t="str">
        <f t="shared" si="64"/>
        <v/>
      </c>
      <c r="AD175" s="56"/>
      <c r="AE175" s="75"/>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c r="BI175" s="76"/>
      <c r="BJ175" s="76"/>
      <c r="BK175" s="76"/>
      <c r="BL175" s="76"/>
    </row>
    <row r="176" spans="2:75" x14ac:dyDescent="0.15">
      <c r="B176" s="310" t="s">
        <v>69</v>
      </c>
      <c r="C176" s="61" t="s">
        <v>70</v>
      </c>
      <c r="D176" s="77" t="s">
        <v>71</v>
      </c>
      <c r="E176" s="71"/>
      <c r="G176" s="254" t="s">
        <v>72</v>
      </c>
      <c r="H176" s="255"/>
      <c r="I176" s="256">
        <f>IF(I172="","",IF(COUNT(I172:AB172)&gt;1,$G$382,$G$383))</f>
        <v>0</v>
      </c>
      <c r="J176" s="256">
        <f t="shared" ref="J176:AB176" si="65">IF(J172="","",$G$383)</f>
        <v>45</v>
      </c>
      <c r="K176" s="256">
        <f t="shared" si="65"/>
        <v>45</v>
      </c>
      <c r="L176" s="256" t="str">
        <f t="shared" si="65"/>
        <v/>
      </c>
      <c r="M176" s="256" t="str">
        <f t="shared" si="65"/>
        <v/>
      </c>
      <c r="N176" s="256" t="str">
        <f t="shared" si="65"/>
        <v/>
      </c>
      <c r="O176" s="256" t="str">
        <f t="shared" si="65"/>
        <v/>
      </c>
      <c r="P176" s="256" t="str">
        <f t="shared" si="65"/>
        <v/>
      </c>
      <c r="Q176" s="256" t="str">
        <f t="shared" si="65"/>
        <v/>
      </c>
      <c r="R176" s="256" t="str">
        <f t="shared" si="65"/>
        <v/>
      </c>
      <c r="S176" s="256" t="str">
        <f t="shared" si="65"/>
        <v/>
      </c>
      <c r="T176" s="256" t="str">
        <f t="shared" si="65"/>
        <v/>
      </c>
      <c r="U176" s="256" t="str">
        <f t="shared" si="65"/>
        <v/>
      </c>
      <c r="V176" s="256" t="str">
        <f t="shared" si="65"/>
        <v/>
      </c>
      <c r="W176" s="256" t="str">
        <f t="shared" si="65"/>
        <v/>
      </c>
      <c r="X176" s="256" t="str">
        <f t="shared" si="65"/>
        <v/>
      </c>
      <c r="Y176" s="256" t="str">
        <f t="shared" si="65"/>
        <v/>
      </c>
      <c r="Z176" s="256" t="str">
        <f t="shared" si="65"/>
        <v/>
      </c>
      <c r="AA176" s="256" t="str">
        <f t="shared" si="65"/>
        <v/>
      </c>
      <c r="AB176" s="256" t="str">
        <f t="shared" si="65"/>
        <v/>
      </c>
      <c r="AD176" s="56"/>
      <c r="AE176" s="80"/>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row>
    <row r="177" spans="2:75" x14ac:dyDescent="0.15">
      <c r="B177" s="310"/>
      <c r="C177" s="61" t="s">
        <v>73</v>
      </c>
      <c r="D177" s="77" t="s">
        <v>71</v>
      </c>
      <c r="E177" s="82"/>
      <c r="G177" s="254" t="s">
        <v>74</v>
      </c>
      <c r="H177" s="255"/>
      <c r="I177" s="257">
        <f>IF(I172="","",IF(COUNT(I172:AB172)&gt;1,I172+I176+$I$382+$J$382,I172+I176+$I$383+$J$383))</f>
        <v>40695</v>
      </c>
      <c r="J177" s="257">
        <f t="shared" ref="J177:AB177" si="66">IF(J172="","",J172+J176+$I$383+$J$383)</f>
        <v>41106</v>
      </c>
      <c r="K177" s="257">
        <f t="shared" si="66"/>
        <v>41471</v>
      </c>
      <c r="L177" s="257" t="str">
        <f t="shared" si="66"/>
        <v/>
      </c>
      <c r="M177" s="257" t="str">
        <f t="shared" si="66"/>
        <v/>
      </c>
      <c r="N177" s="257" t="str">
        <f t="shared" si="66"/>
        <v/>
      </c>
      <c r="O177" s="257" t="str">
        <f t="shared" si="66"/>
        <v/>
      </c>
      <c r="P177" s="257" t="str">
        <f t="shared" si="66"/>
        <v/>
      </c>
      <c r="Q177" s="257" t="str">
        <f t="shared" si="66"/>
        <v/>
      </c>
      <c r="R177" s="257" t="str">
        <f t="shared" si="66"/>
        <v/>
      </c>
      <c r="S177" s="257" t="str">
        <f t="shared" si="66"/>
        <v/>
      </c>
      <c r="T177" s="257" t="str">
        <f t="shared" si="66"/>
        <v/>
      </c>
      <c r="U177" s="257" t="str">
        <f t="shared" si="66"/>
        <v/>
      </c>
      <c r="V177" s="257" t="str">
        <f t="shared" si="66"/>
        <v/>
      </c>
      <c r="W177" s="257" t="str">
        <f t="shared" si="66"/>
        <v/>
      </c>
      <c r="X177" s="257" t="str">
        <f t="shared" si="66"/>
        <v/>
      </c>
      <c r="Y177" s="257" t="str">
        <f t="shared" si="66"/>
        <v/>
      </c>
      <c r="Z177" s="257" t="str">
        <f t="shared" si="66"/>
        <v/>
      </c>
      <c r="AA177" s="257" t="str">
        <f t="shared" si="66"/>
        <v/>
      </c>
      <c r="AB177" s="257" t="str">
        <f t="shared" si="66"/>
        <v/>
      </c>
    </row>
    <row r="178" spans="2:75" x14ac:dyDescent="0.15">
      <c r="C178" s="61" t="s">
        <v>75</v>
      </c>
      <c r="D178" s="83"/>
      <c r="E178" s="84">
        <f>(E176*E174)+E177</f>
        <v>0</v>
      </c>
      <c r="G178" s="254" t="s">
        <v>76</v>
      </c>
      <c r="H178" s="255"/>
      <c r="I178" s="256">
        <v>-102960</v>
      </c>
      <c r="J178" s="256">
        <v>-102960</v>
      </c>
      <c r="K178" s="256">
        <v>-106080.00000000001</v>
      </c>
      <c r="L178" s="256" t="s">
        <v>208</v>
      </c>
      <c r="M178" s="256" t="s">
        <v>208</v>
      </c>
      <c r="N178" s="256" t="s">
        <v>208</v>
      </c>
      <c r="O178" s="256" t="s">
        <v>208</v>
      </c>
      <c r="P178" s="256" t="s">
        <v>208</v>
      </c>
      <c r="Q178" s="256" t="s">
        <v>208</v>
      </c>
      <c r="R178" s="256" t="s">
        <v>208</v>
      </c>
      <c r="S178" s="256" t="s">
        <v>208</v>
      </c>
      <c r="T178" s="256" t="s">
        <v>208</v>
      </c>
      <c r="U178" s="256" t="s">
        <v>208</v>
      </c>
      <c r="V178" s="256" t="s">
        <v>208</v>
      </c>
      <c r="W178" s="256" t="s">
        <v>208</v>
      </c>
      <c r="X178" s="256" t="s">
        <v>208</v>
      </c>
      <c r="Y178" s="256" t="s">
        <v>208</v>
      </c>
      <c r="Z178" s="256" t="s">
        <v>208</v>
      </c>
      <c r="AA178" s="256" t="s">
        <v>208</v>
      </c>
      <c r="AB178" s="256" t="s">
        <v>208</v>
      </c>
      <c r="AG178" s="85"/>
    </row>
    <row r="179" spans="2:75" x14ac:dyDescent="0.15">
      <c r="C179" s="86" t="s">
        <v>77</v>
      </c>
      <c r="D179" s="87"/>
      <c r="E179" s="88" t="str">
        <f>$E$383</f>
        <v>Virement</v>
      </c>
      <c r="G179" s="258" t="s">
        <v>78</v>
      </c>
      <c r="H179" s="255"/>
      <c r="I179" s="259">
        <f>IF(I172="","",1/(POWER(1+$E$371,(I172-$E$372)/365)))</f>
        <v>0.8868131358537934</v>
      </c>
      <c r="J179" s="259">
        <f t="shared" ref="J179:AB179" si="67">IF(J172="","",1/(POWER(1+$E$371,(J172-$E$372)/365)))</f>
        <v>0.79726190997354718</v>
      </c>
      <c r="K179" s="259">
        <f t="shared" si="67"/>
        <v>0.71696214925678692</v>
      </c>
      <c r="L179" s="259" t="str">
        <f t="shared" si="67"/>
        <v/>
      </c>
      <c r="M179" s="259" t="str">
        <f t="shared" si="67"/>
        <v/>
      </c>
      <c r="N179" s="259" t="str">
        <f t="shared" si="67"/>
        <v/>
      </c>
      <c r="O179" s="259" t="str">
        <f t="shared" si="67"/>
        <v/>
      </c>
      <c r="P179" s="259" t="str">
        <f t="shared" si="67"/>
        <v/>
      </c>
      <c r="Q179" s="259" t="str">
        <f t="shared" si="67"/>
        <v/>
      </c>
      <c r="R179" s="259" t="str">
        <f t="shared" si="67"/>
        <v/>
      </c>
      <c r="S179" s="259" t="str">
        <f t="shared" si="67"/>
        <v/>
      </c>
      <c r="T179" s="259" t="str">
        <f t="shared" si="67"/>
        <v/>
      </c>
      <c r="U179" s="259" t="str">
        <f t="shared" si="67"/>
        <v/>
      </c>
      <c r="V179" s="259" t="str">
        <f t="shared" si="67"/>
        <v/>
      </c>
      <c r="W179" s="259" t="str">
        <f t="shared" si="67"/>
        <v/>
      </c>
      <c r="X179" s="259" t="str">
        <f t="shared" si="67"/>
        <v/>
      </c>
      <c r="Y179" s="259" t="str">
        <f t="shared" si="67"/>
        <v/>
      </c>
      <c r="Z179" s="259" t="str">
        <f t="shared" si="67"/>
        <v/>
      </c>
      <c r="AA179" s="259" t="str">
        <f t="shared" si="67"/>
        <v/>
      </c>
      <c r="AB179" s="259" t="str">
        <f t="shared" si="67"/>
        <v/>
      </c>
      <c r="AG179" s="85"/>
    </row>
    <row r="180" spans="2:75" x14ac:dyDescent="0.15">
      <c r="C180" s="251" t="s">
        <v>79</v>
      </c>
      <c r="D180" s="252"/>
      <c r="E180" s="253">
        <f>SUMPRODUCT(I179:AB179,I178:AB178)</f>
        <v>-249447.71151154296</v>
      </c>
      <c r="G180" s="254" t="s">
        <v>80</v>
      </c>
      <c r="H180" s="255"/>
      <c r="I180" s="257" t="str">
        <f>IF(OR(E174=0,E174=""),"",IF(E173=$A$15,I172,""))</f>
        <v/>
      </c>
      <c r="J180" s="260"/>
      <c r="K180" s="260"/>
      <c r="L180" s="254"/>
      <c r="M180" s="254"/>
      <c r="N180" s="254"/>
      <c r="O180" s="254"/>
      <c r="P180" s="254"/>
      <c r="Q180" s="254"/>
      <c r="R180" s="254"/>
      <c r="S180" s="254"/>
      <c r="T180" s="254"/>
      <c r="U180" s="254"/>
      <c r="V180" s="254"/>
      <c r="W180" s="254"/>
      <c r="X180" s="254"/>
      <c r="Y180" s="254"/>
      <c r="Z180" s="254"/>
      <c r="AA180" s="254"/>
      <c r="AB180" s="254"/>
      <c r="AG180" s="85"/>
    </row>
    <row r="181" spans="2:75" x14ac:dyDescent="0.15">
      <c r="C181" s="254" t="s">
        <v>81</v>
      </c>
      <c r="D181" s="255"/>
      <c r="E181" s="256">
        <f>SUMPRODUCT(I179:AB179,I175:AB175)</f>
        <v>-259425.61997200467</v>
      </c>
      <c r="G181" s="254" t="s">
        <v>82</v>
      </c>
      <c r="H181" s="255"/>
      <c r="I181" s="257">
        <f>IF(COUNT(I172:AB172)=0,"",MAX(I172:AB172))</f>
        <v>41426</v>
      </c>
      <c r="J181" s="259"/>
      <c r="K181" s="259"/>
      <c r="L181" s="261"/>
      <c r="M181" s="261"/>
      <c r="N181" s="261"/>
      <c r="O181" s="261"/>
      <c r="P181" s="261"/>
      <c r="Q181" s="261"/>
      <c r="R181" s="261"/>
      <c r="S181" s="261"/>
      <c r="T181" s="261"/>
      <c r="U181" s="261"/>
      <c r="V181" s="261"/>
      <c r="W181" s="261"/>
      <c r="X181" s="261"/>
      <c r="Y181" s="261"/>
      <c r="Z181" s="261"/>
      <c r="AA181" s="261"/>
      <c r="AB181" s="261"/>
      <c r="AG181" s="85"/>
    </row>
    <row r="182" spans="2:75" x14ac:dyDescent="0.15">
      <c r="C182" s="254" t="s">
        <v>83</v>
      </c>
      <c r="D182" s="255"/>
      <c r="E182" s="256">
        <f>E174+E178</f>
        <v>312000</v>
      </c>
      <c r="G182" s="254"/>
      <c r="H182" s="254"/>
      <c r="I182" s="262"/>
      <c r="J182" s="254"/>
      <c r="K182" s="254"/>
      <c r="L182" s="254"/>
      <c r="M182" s="254"/>
      <c r="N182" s="254"/>
      <c r="O182" s="254"/>
      <c r="P182" s="254"/>
      <c r="Q182" s="254"/>
      <c r="R182" s="254"/>
      <c r="S182" s="254"/>
      <c r="T182" s="254"/>
      <c r="U182" s="254"/>
      <c r="V182" s="254"/>
      <c r="W182" s="254"/>
      <c r="X182" s="254"/>
      <c r="Y182" s="254"/>
      <c r="Z182" s="254"/>
      <c r="AA182" s="254"/>
      <c r="AB182" s="254"/>
      <c r="AG182" s="85"/>
    </row>
    <row r="183" spans="2:75" x14ac:dyDescent="0.15">
      <c r="C183" s="254"/>
      <c r="D183" s="254"/>
      <c r="E183" s="254"/>
      <c r="G183" s="254"/>
      <c r="H183" s="255"/>
      <c r="I183" s="254"/>
      <c r="J183" s="254"/>
      <c r="K183" s="254"/>
      <c r="L183" s="254"/>
      <c r="M183" s="254"/>
      <c r="N183" s="254"/>
      <c r="O183" s="254"/>
      <c r="P183" s="254"/>
      <c r="Q183" s="254"/>
      <c r="R183" s="254"/>
      <c r="S183" s="254"/>
      <c r="T183" s="254"/>
      <c r="U183" s="254"/>
      <c r="V183" s="254"/>
      <c r="W183" s="254"/>
      <c r="X183" s="254"/>
      <c r="Y183" s="254"/>
      <c r="Z183" s="254"/>
      <c r="AA183" s="254"/>
      <c r="AB183" s="254"/>
      <c r="AG183" s="85"/>
    </row>
    <row r="184" spans="2:75" ht="12" thickBot="1" x14ac:dyDescent="0.2">
      <c r="C184" s="254"/>
      <c r="D184" s="255"/>
      <c r="E184" s="254"/>
      <c r="G184" s="254"/>
      <c r="H184" s="255"/>
      <c r="I184" s="254"/>
      <c r="J184" s="254"/>
      <c r="K184" s="254"/>
      <c r="L184" s="254"/>
      <c r="M184" s="254"/>
      <c r="N184" s="254"/>
      <c r="O184" s="254"/>
      <c r="P184" s="254"/>
      <c r="Q184" s="254"/>
      <c r="R184" s="254"/>
      <c r="S184" s="254"/>
      <c r="T184" s="254"/>
      <c r="U184" s="254"/>
      <c r="V184" s="254"/>
      <c r="W184" s="254"/>
      <c r="X184" s="254"/>
      <c r="Y184" s="254"/>
      <c r="Z184" s="254"/>
      <c r="AA184" s="254"/>
      <c r="AB184" s="254"/>
    </row>
    <row r="185" spans="2:75" x14ac:dyDescent="0.15">
      <c r="C185" s="40" t="s">
        <v>53</v>
      </c>
      <c r="D185" s="51" t="s">
        <v>50</v>
      </c>
      <c r="E185" s="52" t="s">
        <v>102</v>
      </c>
      <c r="G185" s="53" t="s">
        <v>6</v>
      </c>
      <c r="H185" s="54" t="s">
        <v>50</v>
      </c>
      <c r="I185" s="55">
        <v>40695</v>
      </c>
      <c r="J185" s="55">
        <v>41061</v>
      </c>
      <c r="K185" s="55">
        <v>41426</v>
      </c>
      <c r="L185" s="55"/>
      <c r="M185" s="55"/>
      <c r="N185" s="55"/>
      <c r="O185" s="55"/>
      <c r="P185" s="55"/>
      <c r="Q185" s="55"/>
      <c r="R185" s="55"/>
      <c r="S185" s="55"/>
      <c r="T185" s="55"/>
      <c r="U185" s="55"/>
      <c r="V185" s="55"/>
      <c r="W185" s="55"/>
      <c r="X185" s="55"/>
      <c r="Y185" s="55"/>
      <c r="Z185" s="55"/>
      <c r="AA185" s="55"/>
      <c r="AB185" s="55"/>
      <c r="AD185" s="56"/>
      <c r="BN185" s="40"/>
      <c r="BO185" s="40"/>
      <c r="BP185" s="40"/>
      <c r="BQ185" s="40"/>
    </row>
    <row r="186" spans="2:75" x14ac:dyDescent="0.15">
      <c r="C186" s="61" t="s">
        <v>59</v>
      </c>
      <c r="D186" s="62" t="s">
        <v>50</v>
      </c>
      <c r="E186" s="63" t="s">
        <v>44</v>
      </c>
      <c r="G186" s="61" t="s">
        <v>60</v>
      </c>
      <c r="H186" s="64" t="s">
        <v>50</v>
      </c>
      <c r="I186" s="65">
        <v>0.33</v>
      </c>
      <c r="J186" s="65">
        <v>0.33</v>
      </c>
      <c r="K186" s="65">
        <v>0.34</v>
      </c>
      <c r="L186" s="65"/>
      <c r="M186" s="65"/>
      <c r="N186" s="65"/>
      <c r="O186" s="65"/>
      <c r="P186" s="65"/>
      <c r="Q186" s="65"/>
      <c r="R186" s="65"/>
      <c r="S186" s="65"/>
      <c r="T186" s="65"/>
      <c r="U186" s="65"/>
      <c r="V186" s="65"/>
      <c r="W186" s="65"/>
      <c r="X186" s="65"/>
      <c r="Y186" s="65"/>
      <c r="Z186" s="65"/>
      <c r="AA186" s="65"/>
      <c r="AB186" s="65"/>
      <c r="AD186" s="56"/>
      <c r="AE186" s="57" t="str">
        <f>AE173</f>
        <v>Montant Comptabilisé hors aléas (€)</v>
      </c>
      <c r="AF186" s="66">
        <f>SUMIF($I185:$AB185,CONCATENATE("&lt;",AG$14),$I191:$AB191)</f>
        <v>0</v>
      </c>
      <c r="AG186" s="66">
        <f>SUMIF($I185:$AB185,CONCATENATE("&lt;",AH$14),$I191:$AB191)-SUM($AF186:AF186)</f>
        <v>0</v>
      </c>
      <c r="AH186" s="66">
        <f>SUMIF($I185:$AB185,CONCATENATE("&lt;",AI$14),$I191:$AB191)-SUM($AF186:AG186)</f>
        <v>0</v>
      </c>
      <c r="AI186" s="66">
        <f>SUMIF($I185:$AB185,CONCATENATE("&lt;",AJ$14),$I191:$AB191)-SUM($AF186:AH186)</f>
        <v>-248914.05000000002</v>
      </c>
      <c r="AJ186" s="66">
        <f>SUMIF($I185:$AB185,CONCATENATE("&lt;",AK$14),$I191:$AB191)-SUM($AF186:AI186)</f>
        <v>-248914.05000000002</v>
      </c>
      <c r="AK186" s="66">
        <f>SUMIF($I185:$AB185,CONCATENATE("&lt;",AL$14),$I191:$AB191)-SUM($AF186:AJ186)</f>
        <v>-256456.89999999997</v>
      </c>
      <c r="AL186" s="66">
        <f>SUMIF($I185:$AB185,CONCATENATE("&lt;",AM$14),$I191:$AB191)-SUM($AF186:AK186)</f>
        <v>0</v>
      </c>
      <c r="AM186" s="66">
        <f>SUMIF($I185:$AB185,CONCATENATE("&lt;",AN$14),$I191:$AB191)-SUM($AF186:AL186)</f>
        <v>0</v>
      </c>
      <c r="AN186" s="66">
        <f>SUMIF($I185:$AB185,CONCATENATE("&lt;",AO$14),$I191:$AB191)-SUM($AF186:AM186)</f>
        <v>0</v>
      </c>
      <c r="AO186" s="66">
        <f>SUMIF($I185:$AB185,CONCATENATE("&lt;",AP$14),$I191:$AB191)-SUM($AF186:AN186)</f>
        <v>0</v>
      </c>
      <c r="AP186" s="66">
        <f>SUMIF($I185:$AB185,CONCATENATE("&lt;",AQ$14),$I191:$AB191)-SUM($AF186:AO186)</f>
        <v>0</v>
      </c>
      <c r="AQ186" s="66">
        <f>SUMIF($I185:$AB185,CONCATENATE("&lt;",AR$14),$I191:$AB191)-SUM($AF186:AP186)</f>
        <v>0</v>
      </c>
      <c r="AR186" s="66">
        <f>SUMIF($I185:$AB185,CONCATENATE("&lt;",AS$14),$I191:$AB191)-SUM($AF186:AQ186)</f>
        <v>0</v>
      </c>
      <c r="AS186" s="66">
        <f>SUMIF($I185:$AB185,CONCATENATE("&lt;",AT$14),$I191:$AB191)-SUM($AF186:AR186)</f>
        <v>0</v>
      </c>
      <c r="AT186" s="66">
        <f>SUMIF($I185:$AB185,CONCATENATE("&lt;",AU$14),$I191:$AB191)-SUM($AF186:AS186)</f>
        <v>0</v>
      </c>
      <c r="AU186" s="66">
        <f>SUMIF($I185:$AB185,CONCATENATE("&lt;",AV$14),$I191:$AB191)-SUM($AF186:AT186)</f>
        <v>0</v>
      </c>
      <c r="AV186" s="66">
        <f>SUMIF($I185:$AB185,CONCATENATE("&lt;",AW$14),$I191:$AB191)-SUM($AF186:AU186)</f>
        <v>0</v>
      </c>
      <c r="AW186" s="66">
        <f>SUMIF($I185:$AB185,CONCATENATE("&lt;",AX$14),$I191:$AB191)-SUM($AF186:AV186)</f>
        <v>0</v>
      </c>
      <c r="AX186" s="66">
        <f>SUMIF($I185:$AB185,CONCATENATE("&lt;",AY$14),$I191:$AB191)-SUM($AF186:AW186)</f>
        <v>0</v>
      </c>
      <c r="AY186" s="66">
        <f>SUMIF($I185:$AB185,CONCATENATE("&lt;",AZ$14),$I191:$AB191)-SUM($AF186:AX186)</f>
        <v>0</v>
      </c>
      <c r="AZ186" s="66">
        <f>SUMIF($I185:$AB185,CONCATENATE("&lt;",BA$14),$I191:$AB191)-SUM($AF186:AY186)</f>
        <v>0</v>
      </c>
      <c r="BA186" s="66">
        <f>SUMIF($I185:$AB185,CONCATENATE("&lt;",BB$14),$I191:$AB191)-SUM($AF186:AZ186)</f>
        <v>0</v>
      </c>
      <c r="BB186" s="66">
        <f>SUMIF($I185:$AB185,CONCATENATE("&lt;",BC$14),$I191:$AB191)-SUM($AF186:BA186)</f>
        <v>0</v>
      </c>
      <c r="BC186" s="66">
        <f>SUMIF($I185:$AB185,CONCATENATE("&lt;",BD$14),$I191:$AB191)-SUM($AF186:BB186)</f>
        <v>0</v>
      </c>
      <c r="BD186" s="66">
        <f>SUMIF($I185:$AB185,CONCATENATE("&lt;",BE$14),$I191:$AB191)-SUM($AF186:BC186)</f>
        <v>0</v>
      </c>
      <c r="BE186" s="66">
        <f>SUMIF($I185:$AB185,CONCATENATE("&lt;",BF$14),$I191:$AB191)-SUM($AF186:BD186)</f>
        <v>0</v>
      </c>
      <c r="BF186" s="66">
        <f>SUMIF($I185:$AB185,CONCATENATE("&lt;",BG$14),$I191:$AB191)-SUM($AF186:BE186)</f>
        <v>0</v>
      </c>
      <c r="BG186" s="66">
        <f>SUMIF($I185:$AB185,CONCATENATE("&lt;",BH$14),$I191:$AB191)-SUM($AF186:BF186)</f>
        <v>0</v>
      </c>
      <c r="BH186" s="66">
        <f>SUMIF($I185:$AB185,CONCATENATE("&lt;",BI$14),$I191:$AB191)-SUM($AF186:BG186)</f>
        <v>0</v>
      </c>
      <c r="BI186" s="66">
        <f>SUMIF($I185:$AB185,CONCATENATE("&lt;",BJ$14),$I191:$AB191)-SUM($AF186:BH186)</f>
        <v>0</v>
      </c>
      <c r="BJ186" s="66">
        <f>SUMIF($I185:$AB185,CONCATENATE("&lt;",BK$14),$I191:$AB191)-SUM($AF186:BI186)</f>
        <v>0</v>
      </c>
      <c r="BK186" s="66">
        <f>SUMIF($I185:$AB185,CONCATENATE("&lt;",BL$14),$I191:$AB191)-SUM($AF186:BJ186)</f>
        <v>0</v>
      </c>
      <c r="BL186" s="66">
        <f>SUMIF($I185:$AB185,CONCATENATE("&gt;=",BL$14),$I191:$AB191)</f>
        <v>0</v>
      </c>
      <c r="BN186" s="67">
        <v>1</v>
      </c>
      <c r="BO186" s="67"/>
      <c r="BP186" s="67"/>
      <c r="BQ186" s="67"/>
      <c r="BS186" s="59">
        <f>IF(E186=BS$14,1,0)</f>
        <v>0</v>
      </c>
      <c r="BT186" s="59">
        <f>IF(E186=BT$14,1,0)</f>
        <v>0</v>
      </c>
      <c r="BU186" s="59">
        <f>IF(E186=BU$14,1,0)</f>
        <v>0</v>
      </c>
      <c r="BV186" s="59">
        <f>IF(E186=BV$14,1,0)</f>
        <v>1</v>
      </c>
      <c r="BW186" s="59">
        <v>1</v>
      </c>
    </row>
    <row r="187" spans="2:75" x14ac:dyDescent="0.15">
      <c r="C187" s="61" t="s">
        <v>63</v>
      </c>
      <c r="D187" s="62" t="s">
        <v>50</v>
      </c>
      <c r="E187" s="68">
        <v>754285</v>
      </c>
      <c r="G187" s="61" t="s">
        <v>63</v>
      </c>
      <c r="H187" s="69"/>
      <c r="I187" s="70">
        <f t="shared" ref="I187:AB187" si="68">IF(I185="","",I186*-$E187)</f>
        <v>-248914.05000000002</v>
      </c>
      <c r="J187" s="70">
        <f t="shared" si="68"/>
        <v>-248914.05000000002</v>
      </c>
      <c r="K187" s="70">
        <f t="shared" si="68"/>
        <v>-256456.90000000002</v>
      </c>
      <c r="L187" s="70" t="str">
        <f t="shared" si="68"/>
        <v/>
      </c>
      <c r="M187" s="70" t="str">
        <f t="shared" si="68"/>
        <v/>
      </c>
      <c r="N187" s="70" t="str">
        <f t="shared" si="68"/>
        <v/>
      </c>
      <c r="O187" s="70" t="str">
        <f t="shared" si="68"/>
        <v/>
      </c>
      <c r="P187" s="70" t="str">
        <f t="shared" si="68"/>
        <v/>
      </c>
      <c r="Q187" s="70" t="str">
        <f t="shared" si="68"/>
        <v/>
      </c>
      <c r="R187" s="70" t="str">
        <f t="shared" si="68"/>
        <v/>
      </c>
      <c r="S187" s="70" t="str">
        <f t="shared" si="68"/>
        <v/>
      </c>
      <c r="T187" s="70" t="str">
        <f t="shared" si="68"/>
        <v/>
      </c>
      <c r="U187" s="70" t="str">
        <f t="shared" si="68"/>
        <v/>
      </c>
      <c r="V187" s="70" t="str">
        <f t="shared" si="68"/>
        <v/>
      </c>
      <c r="W187" s="70" t="str">
        <f t="shared" si="68"/>
        <v/>
      </c>
      <c r="X187" s="70" t="str">
        <f t="shared" si="68"/>
        <v/>
      </c>
      <c r="Y187" s="70" t="str">
        <f t="shared" si="68"/>
        <v/>
      </c>
      <c r="Z187" s="70" t="str">
        <f t="shared" si="68"/>
        <v/>
      </c>
      <c r="AA187" s="70" t="str">
        <f t="shared" si="68"/>
        <v/>
      </c>
      <c r="AB187" s="70" t="str">
        <f t="shared" si="68"/>
        <v/>
      </c>
      <c r="AD187" s="56"/>
      <c r="AE187" s="57" t="str">
        <f>AE174</f>
        <v>Montant Comptabilisé yc aléas (€)</v>
      </c>
      <c r="AF187" s="66">
        <f>SUMIF($I185:$AB185,CONCATENATE("&lt;",AG$14),$I188:$AB188)</f>
        <v>0</v>
      </c>
      <c r="AG187" s="66">
        <f>SUMIF($I185:$AB185,CONCATENATE("&lt;",AH$14),$I188:$AB188)-SUM($AF187:AF187)</f>
        <v>0</v>
      </c>
      <c r="AH187" s="66">
        <f>SUMIF($I185:$AB185,CONCATENATE("&lt;",AI$14),$I188:$AB188)-SUM($AF187:AG187)</f>
        <v>0</v>
      </c>
      <c r="AI187" s="66">
        <f>SUMIF($I185:$AB185,CONCATENATE("&lt;",AJ$14),$I188:$AB188)-SUM($AF187:AH187)</f>
        <v>-258870.61200000002</v>
      </c>
      <c r="AJ187" s="66">
        <f>SUMIF($I185:$AB185,CONCATENATE("&lt;",AK$14),$I188:$AB188)-SUM($AF187:AI187)</f>
        <v>-258870.61200000002</v>
      </c>
      <c r="AK187" s="66">
        <f>SUMIF($I185:$AB185,CONCATENATE("&lt;",AL$14),$I188:$AB188)-SUM($AF187:AJ187)</f>
        <v>-266715.17600000009</v>
      </c>
      <c r="AL187" s="66">
        <f>SUMIF($I185:$AB185,CONCATENATE("&lt;",AM$14),$I188:$AB188)-SUM($AF187:AK187)</f>
        <v>0</v>
      </c>
      <c r="AM187" s="66">
        <f>SUMIF($I185:$AB185,CONCATENATE("&lt;",AN$14),$I188:$AB188)-SUM($AF187:AL187)</f>
        <v>0</v>
      </c>
      <c r="AN187" s="66">
        <f>SUMIF($I185:$AB185,CONCATENATE("&lt;",AO$14),$I188:$AB188)-SUM($AF187:AM187)</f>
        <v>0</v>
      </c>
      <c r="AO187" s="66">
        <f>SUMIF($I185:$AB185,CONCATENATE("&lt;",AP$14),$I188:$AB188)-SUM($AF187:AN187)</f>
        <v>0</v>
      </c>
      <c r="AP187" s="66">
        <f>SUMIF($I185:$AB185,CONCATENATE("&lt;",AQ$14),$I188:$AB188)-SUM($AF187:AO187)</f>
        <v>0</v>
      </c>
      <c r="AQ187" s="66">
        <f>SUMIF($I185:$AB185,CONCATENATE("&lt;",AR$14),$I188:$AB188)-SUM($AF187:AP187)</f>
        <v>0</v>
      </c>
      <c r="AR187" s="66">
        <f>SUMIF($I185:$AB185,CONCATENATE("&lt;",AS$14),$I188:$AB188)-SUM($AF187:AQ187)</f>
        <v>0</v>
      </c>
      <c r="AS187" s="66">
        <f>SUMIF($I185:$AB185,CONCATENATE("&lt;",AT$14),$I188:$AB188)-SUM($AF187:AR187)</f>
        <v>0</v>
      </c>
      <c r="AT187" s="66">
        <f>SUMIF($I185:$AB185,CONCATENATE("&lt;",AU$14),$I188:$AB188)-SUM($AF187:AS187)</f>
        <v>0</v>
      </c>
      <c r="AU187" s="66">
        <f>SUMIF($I185:$AB185,CONCATENATE("&lt;",AV$14),$I188:$AB188)-SUM($AF187:AT187)</f>
        <v>0</v>
      </c>
      <c r="AV187" s="66">
        <f>SUMIF($I185:$AB185,CONCATENATE("&lt;",AW$14),$I188:$AB188)-SUM($AF187:AU187)</f>
        <v>0</v>
      </c>
      <c r="AW187" s="66">
        <f>SUMIF($I185:$AB185,CONCATENATE("&lt;",AX$14),$I188:$AB188)-SUM($AF187:AV187)</f>
        <v>0</v>
      </c>
      <c r="AX187" s="66">
        <f>SUMIF($I185:$AB185,CONCATENATE("&lt;",AY$14),$I188:$AB188)-SUM($AF187:AW187)</f>
        <v>0</v>
      </c>
      <c r="AY187" s="66">
        <f>SUMIF($I185:$AB185,CONCATENATE("&lt;",AZ$14),$I188:$AB188)-SUM($AF187:AX187)</f>
        <v>0</v>
      </c>
      <c r="AZ187" s="66">
        <f>SUMIF($I185:$AB185,CONCATENATE("&lt;",BA$14),$I188:$AB188)-SUM($AF187:AY187)</f>
        <v>0</v>
      </c>
      <c r="BA187" s="66">
        <f>SUMIF($I185:$AB185,CONCATENATE("&lt;",BB$14),$I188:$AB188)-SUM($AF187:AZ187)</f>
        <v>0</v>
      </c>
      <c r="BB187" s="66">
        <f>SUMIF($I185:$AB185,CONCATENATE("&lt;",BC$14),$I188:$AB188)-SUM($AF187:BA187)</f>
        <v>0</v>
      </c>
      <c r="BC187" s="66">
        <f>SUMIF($I185:$AB185,CONCATENATE("&lt;",BD$14),$I188:$AB188)-SUM($AF187:BB187)</f>
        <v>0</v>
      </c>
      <c r="BD187" s="66">
        <f>SUMIF($I185:$AB185,CONCATENATE("&lt;",BE$14),$I188:$AB188)-SUM($AF187:BC187)</f>
        <v>0</v>
      </c>
      <c r="BE187" s="66">
        <f>SUMIF($I185:$AB185,CONCATENATE("&lt;",BF$14),$I188:$AB188)-SUM($AF187:BD187)</f>
        <v>0</v>
      </c>
      <c r="BF187" s="66">
        <f>SUMIF($I185:$AB185,CONCATENATE("&lt;",BG$14),$I188:$AB188)-SUM($AF187:BE187)</f>
        <v>0</v>
      </c>
      <c r="BG187" s="66">
        <f>SUMIF($I185:$AB185,CONCATENATE("&lt;",BH$14),$I188:$AB188)-SUM($AF187:BF187)</f>
        <v>0</v>
      </c>
      <c r="BH187" s="66">
        <f>SUMIF($I185:$AB185,CONCATENATE("&lt;",BI$14),$I188:$AB188)-SUM($AF187:BG187)</f>
        <v>0</v>
      </c>
      <c r="BI187" s="66">
        <f>SUMIF($I185:$AB185,CONCATENATE("&lt;",BJ$14),$I188:$AB188)-SUM($AF187:BH187)</f>
        <v>0</v>
      </c>
      <c r="BJ187" s="66">
        <f>SUMIF($I185:$AB185,CONCATENATE("&lt;",BK$14),$I188:$AB188)-SUM($AF187:BI187)</f>
        <v>0</v>
      </c>
      <c r="BK187" s="66">
        <f>SUMIF($I185:$AB185,CONCATENATE("&lt;",BL$14),$I188:$AB188)-SUM($AF187:BJ187)</f>
        <v>0</v>
      </c>
      <c r="BL187" s="66">
        <f>SUMIF($I185:$AB185,CONCATENATE("&gt;=",BL$14),$I188:$AB188)</f>
        <v>0</v>
      </c>
      <c r="BN187" s="67"/>
      <c r="BO187" s="67">
        <v>1</v>
      </c>
      <c r="BP187" s="67"/>
      <c r="BQ187" s="67"/>
      <c r="BS187" s="59">
        <f>IF(BS186=1,1,0)</f>
        <v>0</v>
      </c>
      <c r="BT187" s="59">
        <f>IF(BT186=1,1,0)</f>
        <v>0</v>
      </c>
      <c r="BU187" s="59">
        <f>IF(BU186=1,1,0)</f>
        <v>0</v>
      </c>
      <c r="BV187" s="59">
        <f>IF(BV186=1,1,0)</f>
        <v>1</v>
      </c>
      <c r="BW187" s="59">
        <v>1</v>
      </c>
    </row>
    <row r="188" spans="2:75" x14ac:dyDescent="0.15">
      <c r="C188" s="61" t="s">
        <v>66</v>
      </c>
      <c r="D188" s="69" t="s">
        <v>67</v>
      </c>
      <c r="E188" s="71">
        <v>0.04</v>
      </c>
      <c r="G188" s="251" t="s">
        <v>68</v>
      </c>
      <c r="H188" s="252"/>
      <c r="I188" s="253">
        <f>IF(I185="","",I191*(1+$E188))</f>
        <v>-258870.61200000002</v>
      </c>
      <c r="J188" s="253">
        <f>IF(J185="","",J191*(1+$E188))</f>
        <v>-258870.61200000002</v>
      </c>
      <c r="K188" s="253">
        <f>IF(K185="","",K191*(1+$E188))</f>
        <v>-266715.17600000004</v>
      </c>
      <c r="L188" s="253" t="str">
        <f t="shared" ref="L188:AB188" si="69">IF(L185="","",L191*(1+$E188))</f>
        <v/>
      </c>
      <c r="M188" s="253" t="str">
        <f t="shared" si="69"/>
        <v/>
      </c>
      <c r="N188" s="253" t="str">
        <f t="shared" si="69"/>
        <v/>
      </c>
      <c r="O188" s="253" t="str">
        <f t="shared" si="69"/>
        <v/>
      </c>
      <c r="P188" s="253" t="str">
        <f t="shared" si="69"/>
        <v/>
      </c>
      <c r="Q188" s="253" t="str">
        <f t="shared" si="69"/>
        <v/>
      </c>
      <c r="R188" s="253" t="str">
        <f t="shared" si="69"/>
        <v/>
      </c>
      <c r="S188" s="253" t="str">
        <f t="shared" si="69"/>
        <v/>
      </c>
      <c r="T188" s="253" t="str">
        <f t="shared" si="69"/>
        <v/>
      </c>
      <c r="U188" s="253" t="str">
        <f t="shared" si="69"/>
        <v/>
      </c>
      <c r="V188" s="253" t="str">
        <f t="shared" si="69"/>
        <v/>
      </c>
      <c r="W188" s="253" t="str">
        <f t="shared" si="69"/>
        <v/>
      </c>
      <c r="X188" s="253" t="str">
        <f t="shared" si="69"/>
        <v/>
      </c>
      <c r="Y188" s="253" t="str">
        <f t="shared" si="69"/>
        <v/>
      </c>
      <c r="Z188" s="253" t="str">
        <f t="shared" si="69"/>
        <v/>
      </c>
      <c r="AA188" s="253" t="str">
        <f t="shared" si="69"/>
        <v/>
      </c>
      <c r="AB188" s="253" t="str">
        <f t="shared" si="69"/>
        <v/>
      </c>
      <c r="AD188" s="56"/>
      <c r="AE188" s="75"/>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row>
    <row r="189" spans="2:75" x14ac:dyDescent="0.15">
      <c r="B189" s="310" t="s">
        <v>69</v>
      </c>
      <c r="C189" s="61" t="s">
        <v>70</v>
      </c>
      <c r="D189" s="77" t="s">
        <v>71</v>
      </c>
      <c r="E189" s="71"/>
      <c r="G189" s="254" t="s">
        <v>72</v>
      </c>
      <c r="H189" s="255"/>
      <c r="I189" s="256">
        <f>IF(I185="","",IF(COUNT(I185:AB185)&gt;1,$G$382,$G$383))</f>
        <v>0</v>
      </c>
      <c r="J189" s="256">
        <f t="shared" ref="J189:AB189" si="70">IF(J185="","",$G$383)</f>
        <v>45</v>
      </c>
      <c r="K189" s="256">
        <f t="shared" si="70"/>
        <v>45</v>
      </c>
      <c r="L189" s="256" t="str">
        <f t="shared" si="70"/>
        <v/>
      </c>
      <c r="M189" s="256" t="str">
        <f t="shared" si="70"/>
        <v/>
      </c>
      <c r="N189" s="256" t="str">
        <f t="shared" si="70"/>
        <v/>
      </c>
      <c r="O189" s="256" t="str">
        <f t="shared" si="70"/>
        <v/>
      </c>
      <c r="P189" s="256" t="str">
        <f t="shared" si="70"/>
        <v/>
      </c>
      <c r="Q189" s="256" t="str">
        <f t="shared" si="70"/>
        <v/>
      </c>
      <c r="R189" s="256" t="str">
        <f t="shared" si="70"/>
        <v/>
      </c>
      <c r="S189" s="256" t="str">
        <f t="shared" si="70"/>
        <v/>
      </c>
      <c r="T189" s="256" t="str">
        <f t="shared" si="70"/>
        <v/>
      </c>
      <c r="U189" s="256" t="str">
        <f t="shared" si="70"/>
        <v/>
      </c>
      <c r="V189" s="256" t="str">
        <f t="shared" si="70"/>
        <v/>
      </c>
      <c r="W189" s="256" t="str">
        <f t="shared" si="70"/>
        <v/>
      </c>
      <c r="X189" s="256" t="str">
        <f t="shared" si="70"/>
        <v/>
      </c>
      <c r="Y189" s="256" t="str">
        <f t="shared" si="70"/>
        <v/>
      </c>
      <c r="Z189" s="256" t="str">
        <f t="shared" si="70"/>
        <v/>
      </c>
      <c r="AA189" s="256" t="str">
        <f t="shared" si="70"/>
        <v/>
      </c>
      <c r="AB189" s="256" t="str">
        <f t="shared" si="70"/>
        <v/>
      </c>
      <c r="AD189" s="56"/>
      <c r="AE189" s="80"/>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c r="BI189" s="81"/>
      <c r="BJ189" s="81"/>
      <c r="BK189" s="81"/>
      <c r="BL189" s="81"/>
    </row>
    <row r="190" spans="2:75" x14ac:dyDescent="0.15">
      <c r="B190" s="310"/>
      <c r="C190" s="61" t="s">
        <v>73</v>
      </c>
      <c r="D190" s="77" t="s">
        <v>71</v>
      </c>
      <c r="E190" s="82"/>
      <c r="G190" s="254" t="s">
        <v>74</v>
      </c>
      <c r="H190" s="255"/>
      <c r="I190" s="257">
        <f>IF(I185="","",IF(COUNT(I185:AB185)&gt;1,I185+I189+$I$382+$J$382,I185+I189+$I$383+$J$383))</f>
        <v>40695</v>
      </c>
      <c r="J190" s="257">
        <f t="shared" ref="J190:AB190" si="71">IF(J185="","",J185+J189+$I$383+$J$383)</f>
        <v>41106</v>
      </c>
      <c r="K190" s="257">
        <f t="shared" si="71"/>
        <v>41471</v>
      </c>
      <c r="L190" s="257" t="str">
        <f t="shared" si="71"/>
        <v/>
      </c>
      <c r="M190" s="257" t="str">
        <f t="shared" si="71"/>
        <v/>
      </c>
      <c r="N190" s="257" t="str">
        <f t="shared" si="71"/>
        <v/>
      </c>
      <c r="O190" s="257" t="str">
        <f t="shared" si="71"/>
        <v/>
      </c>
      <c r="P190" s="257" t="str">
        <f t="shared" si="71"/>
        <v/>
      </c>
      <c r="Q190" s="257" t="str">
        <f t="shared" si="71"/>
        <v/>
      </c>
      <c r="R190" s="257" t="str">
        <f t="shared" si="71"/>
        <v/>
      </c>
      <c r="S190" s="257" t="str">
        <f t="shared" si="71"/>
        <v/>
      </c>
      <c r="T190" s="257" t="str">
        <f t="shared" si="71"/>
        <v/>
      </c>
      <c r="U190" s="257" t="str">
        <f t="shared" si="71"/>
        <v/>
      </c>
      <c r="V190" s="257" t="str">
        <f t="shared" si="71"/>
        <v/>
      </c>
      <c r="W190" s="257" t="str">
        <f t="shared" si="71"/>
        <v/>
      </c>
      <c r="X190" s="257" t="str">
        <f t="shared" si="71"/>
        <v/>
      </c>
      <c r="Y190" s="257" t="str">
        <f t="shared" si="71"/>
        <v/>
      </c>
      <c r="Z190" s="257" t="str">
        <f t="shared" si="71"/>
        <v/>
      </c>
      <c r="AA190" s="257" t="str">
        <f t="shared" si="71"/>
        <v/>
      </c>
      <c r="AB190" s="257" t="str">
        <f t="shared" si="71"/>
        <v/>
      </c>
    </row>
    <row r="191" spans="2:75" x14ac:dyDescent="0.15">
      <c r="C191" s="61" t="s">
        <v>75</v>
      </c>
      <c r="D191" s="83"/>
      <c r="E191" s="84">
        <f>(E189*E187)+E190</f>
        <v>0</v>
      </c>
      <c r="G191" s="254" t="s">
        <v>76</v>
      </c>
      <c r="H191" s="255"/>
      <c r="I191" s="256">
        <v>-248914.05000000002</v>
      </c>
      <c r="J191" s="256">
        <v>-248914.05000000002</v>
      </c>
      <c r="K191" s="256">
        <v>-256456.90000000002</v>
      </c>
      <c r="L191" s="256" t="s">
        <v>208</v>
      </c>
      <c r="M191" s="256" t="s">
        <v>208</v>
      </c>
      <c r="N191" s="256" t="s">
        <v>208</v>
      </c>
      <c r="O191" s="256" t="s">
        <v>208</v>
      </c>
      <c r="P191" s="256" t="s">
        <v>208</v>
      </c>
      <c r="Q191" s="256" t="s">
        <v>208</v>
      </c>
      <c r="R191" s="256" t="s">
        <v>208</v>
      </c>
      <c r="S191" s="256" t="s">
        <v>208</v>
      </c>
      <c r="T191" s="256" t="s">
        <v>208</v>
      </c>
      <c r="U191" s="256" t="s">
        <v>208</v>
      </c>
      <c r="V191" s="256" t="s">
        <v>208</v>
      </c>
      <c r="W191" s="256" t="s">
        <v>208</v>
      </c>
      <c r="X191" s="256" t="s">
        <v>208</v>
      </c>
      <c r="Y191" s="256" t="s">
        <v>208</v>
      </c>
      <c r="Z191" s="256" t="s">
        <v>208</v>
      </c>
      <c r="AA191" s="256" t="s">
        <v>208</v>
      </c>
      <c r="AB191" s="256" t="s">
        <v>208</v>
      </c>
      <c r="AG191" s="85"/>
    </row>
    <row r="192" spans="2:75" x14ac:dyDescent="0.15">
      <c r="C192" s="86" t="s">
        <v>77</v>
      </c>
      <c r="D192" s="87"/>
      <c r="E192" s="88" t="str">
        <f>$E$383</f>
        <v>Virement</v>
      </c>
      <c r="G192" s="258" t="s">
        <v>78</v>
      </c>
      <c r="H192" s="255"/>
      <c r="I192" s="259">
        <f>IF(I185="","",1/(POWER(1+$E$371,(I185-$E$372)/365)))</f>
        <v>0.8868131358537934</v>
      </c>
      <c r="J192" s="259">
        <f t="shared" ref="J192:AB192" si="72">IF(J185="","",1/(POWER(1+$E$371,(J185-$E$372)/365)))</f>
        <v>0.79726190997354718</v>
      </c>
      <c r="K192" s="259">
        <f t="shared" si="72"/>
        <v>0.71696214925678692</v>
      </c>
      <c r="L192" s="259" t="str">
        <f t="shared" si="72"/>
        <v/>
      </c>
      <c r="M192" s="259" t="str">
        <f t="shared" si="72"/>
        <v/>
      </c>
      <c r="N192" s="259" t="str">
        <f t="shared" si="72"/>
        <v/>
      </c>
      <c r="O192" s="259" t="str">
        <f t="shared" si="72"/>
        <v/>
      </c>
      <c r="P192" s="259" t="str">
        <f t="shared" si="72"/>
        <v/>
      </c>
      <c r="Q192" s="259" t="str">
        <f t="shared" si="72"/>
        <v/>
      </c>
      <c r="R192" s="259" t="str">
        <f t="shared" si="72"/>
        <v/>
      </c>
      <c r="S192" s="259" t="str">
        <f t="shared" si="72"/>
        <v/>
      </c>
      <c r="T192" s="259" t="str">
        <f t="shared" si="72"/>
        <v/>
      </c>
      <c r="U192" s="259" t="str">
        <f t="shared" si="72"/>
        <v/>
      </c>
      <c r="V192" s="259" t="str">
        <f t="shared" si="72"/>
        <v/>
      </c>
      <c r="W192" s="259" t="str">
        <f t="shared" si="72"/>
        <v/>
      </c>
      <c r="X192" s="259" t="str">
        <f t="shared" si="72"/>
        <v/>
      </c>
      <c r="Y192" s="259" t="str">
        <f t="shared" si="72"/>
        <v/>
      </c>
      <c r="Z192" s="259" t="str">
        <f t="shared" si="72"/>
        <v/>
      </c>
      <c r="AA192" s="259" t="str">
        <f t="shared" si="72"/>
        <v/>
      </c>
      <c r="AB192" s="259" t="str">
        <f t="shared" si="72"/>
        <v/>
      </c>
      <c r="AG192" s="85"/>
    </row>
    <row r="193" spans="2:75" x14ac:dyDescent="0.15">
      <c r="C193" s="251" t="s">
        <v>79</v>
      </c>
      <c r="D193" s="252"/>
      <c r="E193" s="253">
        <f>SUMPRODUCT(I192:AB192,I191:AB191)</f>
        <v>-603059.83037655184</v>
      </c>
      <c r="G193" s="254" t="s">
        <v>80</v>
      </c>
      <c r="H193" s="255"/>
      <c r="I193" s="257" t="str">
        <f>IF(OR(E187=0,E187=""),"",IF(E186=$A$15,I185,""))</f>
        <v/>
      </c>
      <c r="J193" s="260"/>
      <c r="K193" s="260"/>
      <c r="L193" s="254"/>
      <c r="M193" s="254"/>
      <c r="N193" s="254"/>
      <c r="O193" s="254"/>
      <c r="P193" s="254"/>
      <c r="Q193" s="254"/>
      <c r="R193" s="254"/>
      <c r="S193" s="254"/>
      <c r="T193" s="254"/>
      <c r="U193" s="254"/>
      <c r="V193" s="254"/>
      <c r="W193" s="254"/>
      <c r="X193" s="254"/>
      <c r="Y193" s="254"/>
      <c r="Z193" s="254"/>
      <c r="AA193" s="254"/>
      <c r="AB193" s="254"/>
      <c r="AG193" s="85"/>
    </row>
    <row r="194" spans="2:75" x14ac:dyDescent="0.15">
      <c r="C194" s="254" t="s">
        <v>81</v>
      </c>
      <c r="D194" s="255"/>
      <c r="E194" s="256">
        <f>SUMPRODUCT(I192:AB192,I188:AB188)</f>
        <v>-627182.22359161393</v>
      </c>
      <c r="G194" s="254" t="s">
        <v>82</v>
      </c>
      <c r="H194" s="255"/>
      <c r="I194" s="257">
        <f>IF(COUNT(I185:AB185)=0,"",MAX(I185:AB185))</f>
        <v>41426</v>
      </c>
      <c r="J194" s="259"/>
      <c r="K194" s="259"/>
      <c r="L194" s="261"/>
      <c r="M194" s="261"/>
      <c r="N194" s="261"/>
      <c r="O194" s="261"/>
      <c r="P194" s="261"/>
      <c r="Q194" s="261"/>
      <c r="R194" s="261"/>
      <c r="S194" s="261"/>
      <c r="T194" s="261"/>
      <c r="U194" s="261"/>
      <c r="V194" s="261"/>
      <c r="W194" s="261"/>
      <c r="X194" s="261"/>
      <c r="Y194" s="261"/>
      <c r="Z194" s="261"/>
      <c r="AA194" s="261"/>
      <c r="AB194" s="261"/>
      <c r="AG194" s="85"/>
    </row>
    <row r="195" spans="2:75" x14ac:dyDescent="0.15">
      <c r="C195" s="254" t="s">
        <v>83</v>
      </c>
      <c r="D195" s="255"/>
      <c r="E195" s="256">
        <f>E187+E191</f>
        <v>754285</v>
      </c>
      <c r="G195" s="254"/>
      <c r="H195" s="254"/>
      <c r="I195" s="262"/>
      <c r="J195" s="254"/>
      <c r="K195" s="254"/>
      <c r="L195" s="254"/>
      <c r="M195" s="254"/>
      <c r="N195" s="254"/>
      <c r="O195" s="254"/>
      <c r="P195" s="254"/>
      <c r="Q195" s="254"/>
      <c r="R195" s="254"/>
      <c r="S195" s="254"/>
      <c r="T195" s="254"/>
      <c r="U195" s="254"/>
      <c r="V195" s="254"/>
      <c r="W195" s="254"/>
      <c r="X195" s="254"/>
      <c r="Y195" s="254"/>
      <c r="Z195" s="254"/>
      <c r="AA195" s="254"/>
      <c r="AB195" s="254"/>
      <c r="AG195" s="85"/>
    </row>
    <row r="196" spans="2:75" x14ac:dyDescent="0.15">
      <c r="C196" s="254"/>
      <c r="D196" s="254"/>
      <c r="E196" s="254"/>
      <c r="G196" s="254"/>
      <c r="H196" s="255"/>
      <c r="I196" s="254"/>
      <c r="J196" s="254"/>
      <c r="K196" s="254"/>
      <c r="L196" s="254"/>
      <c r="M196" s="254"/>
      <c r="N196" s="254"/>
      <c r="O196" s="254"/>
      <c r="P196" s="254"/>
      <c r="Q196" s="254"/>
      <c r="R196" s="254"/>
      <c r="S196" s="254"/>
      <c r="T196" s="254"/>
      <c r="U196" s="254"/>
      <c r="V196" s="254"/>
      <c r="W196" s="254"/>
      <c r="X196" s="254"/>
      <c r="Y196" s="254"/>
      <c r="Z196" s="254"/>
      <c r="AA196" s="254"/>
      <c r="AB196" s="254"/>
      <c r="AG196" s="85"/>
    </row>
    <row r="197" spans="2:75" ht="12" thickBot="1" x14ac:dyDescent="0.2">
      <c r="C197" s="254"/>
      <c r="D197" s="255"/>
      <c r="E197" s="254"/>
      <c r="G197" s="254"/>
      <c r="H197" s="255"/>
      <c r="I197" s="254"/>
      <c r="J197" s="254"/>
      <c r="K197" s="254"/>
      <c r="L197" s="254"/>
      <c r="M197" s="254"/>
      <c r="N197" s="254"/>
      <c r="O197" s="254"/>
      <c r="P197" s="254"/>
      <c r="Q197" s="254"/>
      <c r="R197" s="254"/>
      <c r="S197" s="254"/>
      <c r="T197" s="254"/>
      <c r="U197" s="254"/>
      <c r="V197" s="254"/>
      <c r="W197" s="254"/>
      <c r="X197" s="254"/>
      <c r="Y197" s="254"/>
      <c r="Z197" s="254"/>
      <c r="AA197" s="254"/>
      <c r="AB197" s="254"/>
    </row>
    <row r="198" spans="2:75" x14ac:dyDescent="0.15">
      <c r="C198" s="40" t="s">
        <v>53</v>
      </c>
      <c r="D198" s="51" t="s">
        <v>50</v>
      </c>
      <c r="E198" s="52" t="s">
        <v>103</v>
      </c>
      <c r="G198" s="53" t="s">
        <v>6</v>
      </c>
      <c r="H198" s="54" t="s">
        <v>50</v>
      </c>
      <c r="I198" s="55">
        <v>40695</v>
      </c>
      <c r="J198" s="55">
        <v>41061</v>
      </c>
      <c r="K198" s="55">
        <v>41426</v>
      </c>
      <c r="L198" s="55"/>
      <c r="M198" s="55"/>
      <c r="N198" s="55"/>
      <c r="O198" s="55"/>
      <c r="P198" s="55"/>
      <c r="Q198" s="55"/>
      <c r="R198" s="55"/>
      <c r="S198" s="55"/>
      <c r="T198" s="55"/>
      <c r="U198" s="55"/>
      <c r="V198" s="55"/>
      <c r="W198" s="55"/>
      <c r="X198" s="55"/>
      <c r="Y198" s="55"/>
      <c r="Z198" s="55"/>
      <c r="AA198" s="55"/>
      <c r="AB198" s="55"/>
      <c r="AD198" s="56"/>
      <c r="BN198" s="40"/>
      <c r="BO198" s="40"/>
      <c r="BP198" s="40"/>
      <c r="BQ198" s="40"/>
    </row>
    <row r="199" spans="2:75" x14ac:dyDescent="0.15">
      <c r="C199" s="61" t="s">
        <v>59</v>
      </c>
      <c r="D199" s="62" t="s">
        <v>50</v>
      </c>
      <c r="E199" s="63" t="s">
        <v>44</v>
      </c>
      <c r="G199" s="61" t="s">
        <v>60</v>
      </c>
      <c r="H199" s="64" t="s">
        <v>50</v>
      </c>
      <c r="I199" s="65">
        <v>0.33</v>
      </c>
      <c r="J199" s="65">
        <v>0.33</v>
      </c>
      <c r="K199" s="65">
        <v>0.34</v>
      </c>
      <c r="L199" s="65"/>
      <c r="M199" s="65"/>
      <c r="N199" s="65"/>
      <c r="O199" s="65"/>
      <c r="P199" s="65"/>
      <c r="Q199" s="65"/>
      <c r="R199" s="65"/>
      <c r="S199" s="65"/>
      <c r="T199" s="65"/>
      <c r="U199" s="65"/>
      <c r="V199" s="65"/>
      <c r="W199" s="65"/>
      <c r="X199" s="65"/>
      <c r="Y199" s="65"/>
      <c r="Z199" s="65"/>
      <c r="AA199" s="65"/>
      <c r="AB199" s="65"/>
      <c r="AD199" s="56"/>
      <c r="AE199" s="57" t="str">
        <f>AE186</f>
        <v>Montant Comptabilisé hors aléas (€)</v>
      </c>
      <c r="AF199" s="66">
        <f>SUMIF($I198:$AB198,CONCATENATE("&lt;",AG$14),$I204:$AB204)</f>
        <v>0</v>
      </c>
      <c r="AG199" s="66">
        <f>SUMIF($I198:$AB198,CONCATENATE("&lt;",AH$14),$I204:$AB204)-SUM($AF199:AF199)</f>
        <v>0</v>
      </c>
      <c r="AH199" s="66">
        <f>SUMIF($I198:$AB198,CONCATENATE("&lt;",AI$14),$I204:$AB204)-SUM($AF199:AG199)</f>
        <v>0</v>
      </c>
      <c r="AI199" s="66">
        <f>SUMIF($I198:$AB198,CONCATENATE("&lt;",AJ$14),$I204:$AB204)-SUM($AF199:AH199)</f>
        <v>-13200</v>
      </c>
      <c r="AJ199" s="66">
        <f>SUMIF($I198:$AB198,CONCATENATE("&lt;",AK$14),$I204:$AB204)-SUM($AF199:AI199)</f>
        <v>-13200</v>
      </c>
      <c r="AK199" s="66">
        <f>SUMIF($I198:$AB198,CONCATENATE("&lt;",AL$14),$I204:$AB204)-SUM($AF199:AJ199)</f>
        <v>-13600</v>
      </c>
      <c r="AL199" s="66">
        <f>SUMIF($I198:$AB198,CONCATENATE("&lt;",AM$14),$I204:$AB204)-SUM($AF199:AK199)</f>
        <v>0</v>
      </c>
      <c r="AM199" s="66">
        <f>SUMIF($I198:$AB198,CONCATENATE("&lt;",AN$14),$I204:$AB204)-SUM($AF199:AL199)</f>
        <v>0</v>
      </c>
      <c r="AN199" s="66">
        <f>SUMIF($I198:$AB198,CONCATENATE("&lt;",AO$14),$I204:$AB204)-SUM($AF199:AM199)</f>
        <v>0</v>
      </c>
      <c r="AO199" s="66">
        <f>SUMIF($I198:$AB198,CONCATENATE("&lt;",AP$14),$I204:$AB204)-SUM($AF199:AN199)</f>
        <v>0</v>
      </c>
      <c r="AP199" s="66">
        <f>SUMIF($I198:$AB198,CONCATENATE("&lt;",AQ$14),$I204:$AB204)-SUM($AF199:AO199)</f>
        <v>0</v>
      </c>
      <c r="AQ199" s="66">
        <f>SUMIF($I198:$AB198,CONCATENATE("&lt;",AR$14),$I204:$AB204)-SUM($AF199:AP199)</f>
        <v>0</v>
      </c>
      <c r="AR199" s="66">
        <f>SUMIF($I198:$AB198,CONCATENATE("&lt;",AS$14),$I204:$AB204)-SUM($AF199:AQ199)</f>
        <v>0</v>
      </c>
      <c r="AS199" s="66">
        <f>SUMIF($I198:$AB198,CONCATENATE("&lt;",AT$14),$I204:$AB204)-SUM($AF199:AR199)</f>
        <v>0</v>
      </c>
      <c r="AT199" s="66">
        <f>SUMIF($I198:$AB198,CONCATENATE("&lt;",AU$14),$I204:$AB204)-SUM($AF199:AS199)</f>
        <v>0</v>
      </c>
      <c r="AU199" s="66">
        <f>SUMIF($I198:$AB198,CONCATENATE("&lt;",AV$14),$I204:$AB204)-SUM($AF199:AT199)</f>
        <v>0</v>
      </c>
      <c r="AV199" s="66">
        <f>SUMIF($I198:$AB198,CONCATENATE("&lt;",AW$14),$I204:$AB204)-SUM($AF199:AU199)</f>
        <v>0</v>
      </c>
      <c r="AW199" s="66">
        <f>SUMIF($I198:$AB198,CONCATENATE("&lt;",AX$14),$I204:$AB204)-SUM($AF199:AV199)</f>
        <v>0</v>
      </c>
      <c r="AX199" s="66">
        <f>SUMIF($I198:$AB198,CONCATENATE("&lt;",AY$14),$I204:$AB204)-SUM($AF199:AW199)</f>
        <v>0</v>
      </c>
      <c r="AY199" s="66">
        <f>SUMIF($I198:$AB198,CONCATENATE("&lt;",AZ$14),$I204:$AB204)-SUM($AF199:AX199)</f>
        <v>0</v>
      </c>
      <c r="AZ199" s="66">
        <f>SUMIF($I198:$AB198,CONCATENATE("&lt;",BA$14),$I204:$AB204)-SUM($AF199:AY199)</f>
        <v>0</v>
      </c>
      <c r="BA199" s="66">
        <f>SUMIF($I198:$AB198,CONCATENATE("&lt;",BB$14),$I204:$AB204)-SUM($AF199:AZ199)</f>
        <v>0</v>
      </c>
      <c r="BB199" s="66">
        <f>SUMIF($I198:$AB198,CONCATENATE("&lt;",BC$14),$I204:$AB204)-SUM($AF199:BA199)</f>
        <v>0</v>
      </c>
      <c r="BC199" s="66">
        <f>SUMIF($I198:$AB198,CONCATENATE("&lt;",BD$14),$I204:$AB204)-SUM($AF199:BB199)</f>
        <v>0</v>
      </c>
      <c r="BD199" s="66">
        <f>SUMIF($I198:$AB198,CONCATENATE("&lt;",BE$14),$I204:$AB204)-SUM($AF199:BC199)</f>
        <v>0</v>
      </c>
      <c r="BE199" s="66">
        <f>SUMIF($I198:$AB198,CONCATENATE("&lt;",BF$14),$I204:$AB204)-SUM($AF199:BD199)</f>
        <v>0</v>
      </c>
      <c r="BF199" s="66">
        <f>SUMIF($I198:$AB198,CONCATENATE("&lt;",BG$14),$I204:$AB204)-SUM($AF199:BE199)</f>
        <v>0</v>
      </c>
      <c r="BG199" s="66">
        <f>SUMIF($I198:$AB198,CONCATENATE("&lt;",BH$14),$I204:$AB204)-SUM($AF199:BF199)</f>
        <v>0</v>
      </c>
      <c r="BH199" s="66">
        <f>SUMIF($I198:$AB198,CONCATENATE("&lt;",BI$14),$I204:$AB204)-SUM($AF199:BG199)</f>
        <v>0</v>
      </c>
      <c r="BI199" s="66">
        <f>SUMIF($I198:$AB198,CONCATENATE("&lt;",BJ$14),$I204:$AB204)-SUM($AF199:BH199)</f>
        <v>0</v>
      </c>
      <c r="BJ199" s="66">
        <f>SUMIF($I198:$AB198,CONCATENATE("&lt;",BK$14),$I204:$AB204)-SUM($AF199:BI199)</f>
        <v>0</v>
      </c>
      <c r="BK199" s="66">
        <f>SUMIF($I198:$AB198,CONCATENATE("&lt;",BL$14),$I204:$AB204)-SUM($AF199:BJ199)</f>
        <v>0</v>
      </c>
      <c r="BL199" s="66">
        <f>SUMIF($I198:$AB198,CONCATENATE("&gt;=",BL$14),$I204:$AB204)</f>
        <v>0</v>
      </c>
      <c r="BN199" s="67">
        <v>1</v>
      </c>
      <c r="BO199" s="67"/>
      <c r="BP199" s="67"/>
      <c r="BQ199" s="67"/>
      <c r="BS199" s="59">
        <f>IF(E199=BS$14,1,0)</f>
        <v>0</v>
      </c>
      <c r="BT199" s="59">
        <f>IF(E199=BT$14,1,0)</f>
        <v>0</v>
      </c>
      <c r="BU199" s="59">
        <f>IF(E199=BU$14,1,0)</f>
        <v>0</v>
      </c>
      <c r="BV199" s="59">
        <f>IF(E199=BV$14,1,0)</f>
        <v>1</v>
      </c>
      <c r="BW199" s="59">
        <v>1</v>
      </c>
    </row>
    <row r="200" spans="2:75" x14ac:dyDescent="0.15">
      <c r="C200" s="61" t="s">
        <v>63</v>
      </c>
      <c r="D200" s="62" t="s">
        <v>50</v>
      </c>
      <c r="E200" s="68">
        <v>40000</v>
      </c>
      <c r="G200" s="61" t="s">
        <v>63</v>
      </c>
      <c r="H200" s="69"/>
      <c r="I200" s="70">
        <f t="shared" ref="I200:AB200" si="73">IF(I198="","",I199*-$E200)</f>
        <v>-13200</v>
      </c>
      <c r="J200" s="70">
        <f t="shared" si="73"/>
        <v>-13200</v>
      </c>
      <c r="K200" s="70">
        <f t="shared" si="73"/>
        <v>-13600.000000000002</v>
      </c>
      <c r="L200" s="70" t="str">
        <f t="shared" si="73"/>
        <v/>
      </c>
      <c r="M200" s="70" t="str">
        <f t="shared" si="73"/>
        <v/>
      </c>
      <c r="N200" s="70" t="str">
        <f t="shared" si="73"/>
        <v/>
      </c>
      <c r="O200" s="70" t="str">
        <f t="shared" si="73"/>
        <v/>
      </c>
      <c r="P200" s="70" t="str">
        <f t="shared" si="73"/>
        <v/>
      </c>
      <c r="Q200" s="70" t="str">
        <f t="shared" si="73"/>
        <v/>
      </c>
      <c r="R200" s="70" t="str">
        <f t="shared" si="73"/>
        <v/>
      </c>
      <c r="S200" s="70" t="str">
        <f t="shared" si="73"/>
        <v/>
      </c>
      <c r="T200" s="70" t="str">
        <f t="shared" si="73"/>
        <v/>
      </c>
      <c r="U200" s="70" t="str">
        <f t="shared" si="73"/>
        <v/>
      </c>
      <c r="V200" s="70" t="str">
        <f t="shared" si="73"/>
        <v/>
      </c>
      <c r="W200" s="70" t="str">
        <f t="shared" si="73"/>
        <v/>
      </c>
      <c r="X200" s="70" t="str">
        <f t="shared" si="73"/>
        <v/>
      </c>
      <c r="Y200" s="70" t="str">
        <f t="shared" si="73"/>
        <v/>
      </c>
      <c r="Z200" s="70" t="str">
        <f t="shared" si="73"/>
        <v/>
      </c>
      <c r="AA200" s="70" t="str">
        <f t="shared" si="73"/>
        <v/>
      </c>
      <c r="AB200" s="70" t="str">
        <f t="shared" si="73"/>
        <v/>
      </c>
      <c r="AD200" s="56"/>
      <c r="AE200" s="57" t="str">
        <f>AE187</f>
        <v>Montant Comptabilisé yc aléas (€)</v>
      </c>
      <c r="AF200" s="66">
        <f>SUMIF($I198:$AB198,CONCATENATE("&lt;",AG$14),$I201:$AB201)</f>
        <v>0</v>
      </c>
      <c r="AG200" s="66">
        <f>SUMIF($I198:$AB198,CONCATENATE("&lt;",AH$14),$I201:$AB201)-SUM($AF200:AF200)</f>
        <v>0</v>
      </c>
      <c r="AH200" s="66">
        <f>SUMIF($I198:$AB198,CONCATENATE("&lt;",AI$14),$I201:$AB201)-SUM($AF200:AG200)</f>
        <v>0</v>
      </c>
      <c r="AI200" s="66">
        <f>SUMIF($I198:$AB198,CONCATENATE("&lt;",AJ$14),$I201:$AB201)-SUM($AF200:AH200)</f>
        <v>-13728</v>
      </c>
      <c r="AJ200" s="66">
        <f>SUMIF($I198:$AB198,CONCATENATE("&lt;",AK$14),$I201:$AB201)-SUM($AF200:AI200)</f>
        <v>-13728</v>
      </c>
      <c r="AK200" s="66">
        <f>SUMIF($I198:$AB198,CONCATENATE("&lt;",AL$14),$I201:$AB201)-SUM($AF200:AJ200)</f>
        <v>-14144</v>
      </c>
      <c r="AL200" s="66">
        <f>SUMIF($I198:$AB198,CONCATENATE("&lt;",AM$14),$I201:$AB201)-SUM($AF200:AK200)</f>
        <v>0</v>
      </c>
      <c r="AM200" s="66">
        <f>SUMIF($I198:$AB198,CONCATENATE("&lt;",AN$14),$I201:$AB201)-SUM($AF200:AL200)</f>
        <v>0</v>
      </c>
      <c r="AN200" s="66">
        <f>SUMIF($I198:$AB198,CONCATENATE("&lt;",AO$14),$I201:$AB201)-SUM($AF200:AM200)</f>
        <v>0</v>
      </c>
      <c r="AO200" s="66">
        <f>SUMIF($I198:$AB198,CONCATENATE("&lt;",AP$14),$I201:$AB201)-SUM($AF200:AN200)</f>
        <v>0</v>
      </c>
      <c r="AP200" s="66">
        <f>SUMIF($I198:$AB198,CONCATENATE("&lt;",AQ$14),$I201:$AB201)-SUM($AF200:AO200)</f>
        <v>0</v>
      </c>
      <c r="AQ200" s="66">
        <f>SUMIF($I198:$AB198,CONCATENATE("&lt;",AR$14),$I201:$AB201)-SUM($AF200:AP200)</f>
        <v>0</v>
      </c>
      <c r="AR200" s="66">
        <f>SUMIF($I198:$AB198,CONCATENATE("&lt;",AS$14),$I201:$AB201)-SUM($AF200:AQ200)</f>
        <v>0</v>
      </c>
      <c r="AS200" s="66">
        <f>SUMIF($I198:$AB198,CONCATENATE("&lt;",AT$14),$I201:$AB201)-SUM($AF200:AR200)</f>
        <v>0</v>
      </c>
      <c r="AT200" s="66">
        <f>SUMIF($I198:$AB198,CONCATENATE("&lt;",AU$14),$I201:$AB201)-SUM($AF200:AS200)</f>
        <v>0</v>
      </c>
      <c r="AU200" s="66">
        <f>SUMIF($I198:$AB198,CONCATENATE("&lt;",AV$14),$I201:$AB201)-SUM($AF200:AT200)</f>
        <v>0</v>
      </c>
      <c r="AV200" s="66">
        <f>SUMIF($I198:$AB198,CONCATENATE("&lt;",AW$14),$I201:$AB201)-SUM($AF200:AU200)</f>
        <v>0</v>
      </c>
      <c r="AW200" s="66">
        <f>SUMIF($I198:$AB198,CONCATENATE("&lt;",AX$14),$I201:$AB201)-SUM($AF200:AV200)</f>
        <v>0</v>
      </c>
      <c r="AX200" s="66">
        <f>SUMIF($I198:$AB198,CONCATENATE("&lt;",AY$14),$I201:$AB201)-SUM($AF200:AW200)</f>
        <v>0</v>
      </c>
      <c r="AY200" s="66">
        <f>SUMIF($I198:$AB198,CONCATENATE("&lt;",AZ$14),$I201:$AB201)-SUM($AF200:AX200)</f>
        <v>0</v>
      </c>
      <c r="AZ200" s="66">
        <f>SUMIF($I198:$AB198,CONCATENATE("&lt;",BA$14),$I201:$AB201)-SUM($AF200:AY200)</f>
        <v>0</v>
      </c>
      <c r="BA200" s="66">
        <f>SUMIF($I198:$AB198,CONCATENATE("&lt;",BB$14),$I201:$AB201)-SUM($AF200:AZ200)</f>
        <v>0</v>
      </c>
      <c r="BB200" s="66">
        <f>SUMIF($I198:$AB198,CONCATENATE("&lt;",BC$14),$I201:$AB201)-SUM($AF200:BA200)</f>
        <v>0</v>
      </c>
      <c r="BC200" s="66">
        <f>SUMIF($I198:$AB198,CONCATENATE("&lt;",BD$14),$I201:$AB201)-SUM($AF200:BB200)</f>
        <v>0</v>
      </c>
      <c r="BD200" s="66">
        <f>SUMIF($I198:$AB198,CONCATENATE("&lt;",BE$14),$I201:$AB201)-SUM($AF200:BC200)</f>
        <v>0</v>
      </c>
      <c r="BE200" s="66">
        <f>SUMIF($I198:$AB198,CONCATENATE("&lt;",BF$14),$I201:$AB201)-SUM($AF200:BD200)</f>
        <v>0</v>
      </c>
      <c r="BF200" s="66">
        <f>SUMIF($I198:$AB198,CONCATENATE("&lt;",BG$14),$I201:$AB201)-SUM($AF200:BE200)</f>
        <v>0</v>
      </c>
      <c r="BG200" s="66">
        <f>SUMIF($I198:$AB198,CONCATENATE("&lt;",BH$14),$I201:$AB201)-SUM($AF200:BF200)</f>
        <v>0</v>
      </c>
      <c r="BH200" s="66">
        <f>SUMIF($I198:$AB198,CONCATENATE("&lt;",BI$14),$I201:$AB201)-SUM($AF200:BG200)</f>
        <v>0</v>
      </c>
      <c r="BI200" s="66">
        <f>SUMIF($I198:$AB198,CONCATENATE("&lt;",BJ$14),$I201:$AB201)-SUM($AF200:BH200)</f>
        <v>0</v>
      </c>
      <c r="BJ200" s="66">
        <f>SUMIF($I198:$AB198,CONCATENATE("&lt;",BK$14),$I201:$AB201)-SUM($AF200:BI200)</f>
        <v>0</v>
      </c>
      <c r="BK200" s="66">
        <f>SUMIF($I198:$AB198,CONCATENATE("&lt;",BL$14),$I201:$AB201)-SUM($AF200:BJ200)</f>
        <v>0</v>
      </c>
      <c r="BL200" s="66">
        <f>SUMIF($I198:$AB198,CONCATENATE("&gt;=",BL$14),$I201:$AB201)</f>
        <v>0</v>
      </c>
      <c r="BN200" s="67"/>
      <c r="BO200" s="67">
        <v>1</v>
      </c>
      <c r="BP200" s="67"/>
      <c r="BQ200" s="67"/>
      <c r="BS200" s="59">
        <f>IF(BS199=1,1,0)</f>
        <v>0</v>
      </c>
      <c r="BT200" s="59">
        <f>IF(BT199=1,1,0)</f>
        <v>0</v>
      </c>
      <c r="BU200" s="59">
        <f>IF(BU199=1,1,0)</f>
        <v>0</v>
      </c>
      <c r="BV200" s="59">
        <f>IF(BV199=1,1,0)</f>
        <v>1</v>
      </c>
      <c r="BW200" s="59">
        <v>1</v>
      </c>
    </row>
    <row r="201" spans="2:75" x14ac:dyDescent="0.15">
      <c r="C201" s="61" t="s">
        <v>66</v>
      </c>
      <c r="D201" s="69" t="s">
        <v>67</v>
      </c>
      <c r="E201" s="71">
        <v>0.04</v>
      </c>
      <c r="G201" s="251" t="s">
        <v>68</v>
      </c>
      <c r="H201" s="252"/>
      <c r="I201" s="253">
        <f>IF(I198="","",I204*(1+$E201))</f>
        <v>-13728</v>
      </c>
      <c r="J201" s="253">
        <f>IF(J198="","",J204*(1+$E201))</f>
        <v>-13728</v>
      </c>
      <c r="K201" s="253">
        <f>IF(K198="","",K204*(1+$E201))</f>
        <v>-14144.000000000002</v>
      </c>
      <c r="L201" s="253" t="str">
        <f t="shared" ref="L201:AB201" si="74">IF(L198="","",L204*(1+$E201))</f>
        <v/>
      </c>
      <c r="M201" s="253" t="str">
        <f t="shared" si="74"/>
        <v/>
      </c>
      <c r="N201" s="253" t="str">
        <f t="shared" si="74"/>
        <v/>
      </c>
      <c r="O201" s="253" t="str">
        <f t="shared" si="74"/>
        <v/>
      </c>
      <c r="P201" s="253" t="str">
        <f t="shared" si="74"/>
        <v/>
      </c>
      <c r="Q201" s="253" t="str">
        <f t="shared" si="74"/>
        <v/>
      </c>
      <c r="R201" s="253" t="str">
        <f t="shared" si="74"/>
        <v/>
      </c>
      <c r="S201" s="253" t="str">
        <f t="shared" si="74"/>
        <v/>
      </c>
      <c r="T201" s="253" t="str">
        <f t="shared" si="74"/>
        <v/>
      </c>
      <c r="U201" s="253" t="str">
        <f t="shared" si="74"/>
        <v/>
      </c>
      <c r="V201" s="253" t="str">
        <f t="shared" si="74"/>
        <v/>
      </c>
      <c r="W201" s="253" t="str">
        <f t="shared" si="74"/>
        <v/>
      </c>
      <c r="X201" s="253" t="str">
        <f t="shared" si="74"/>
        <v/>
      </c>
      <c r="Y201" s="253" t="str">
        <f t="shared" si="74"/>
        <v/>
      </c>
      <c r="Z201" s="253" t="str">
        <f t="shared" si="74"/>
        <v/>
      </c>
      <c r="AA201" s="253" t="str">
        <f t="shared" si="74"/>
        <v/>
      </c>
      <c r="AB201" s="253" t="str">
        <f t="shared" si="74"/>
        <v/>
      </c>
      <c r="AD201" s="56"/>
      <c r="AE201" s="75"/>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c r="BI201" s="76"/>
      <c r="BJ201" s="76"/>
      <c r="BK201" s="76"/>
      <c r="BL201" s="76"/>
    </row>
    <row r="202" spans="2:75" x14ac:dyDescent="0.15">
      <c r="B202" s="310" t="s">
        <v>69</v>
      </c>
      <c r="C202" s="61" t="s">
        <v>70</v>
      </c>
      <c r="D202" s="77" t="s">
        <v>71</v>
      </c>
      <c r="E202" s="71"/>
      <c r="G202" s="254" t="s">
        <v>72</v>
      </c>
      <c r="H202" s="255"/>
      <c r="I202" s="256">
        <f>IF(I198="","",IF(COUNT(I198:AB198)&gt;1,$G$382,$G$383))</f>
        <v>0</v>
      </c>
      <c r="J202" s="256">
        <f t="shared" ref="J202:AB202" si="75">IF(J198="","",$G$383)</f>
        <v>45</v>
      </c>
      <c r="K202" s="256">
        <f t="shared" si="75"/>
        <v>45</v>
      </c>
      <c r="L202" s="256" t="str">
        <f t="shared" si="75"/>
        <v/>
      </c>
      <c r="M202" s="256" t="str">
        <f t="shared" si="75"/>
        <v/>
      </c>
      <c r="N202" s="256" t="str">
        <f t="shared" si="75"/>
        <v/>
      </c>
      <c r="O202" s="256" t="str">
        <f t="shared" si="75"/>
        <v/>
      </c>
      <c r="P202" s="256" t="str">
        <f t="shared" si="75"/>
        <v/>
      </c>
      <c r="Q202" s="256" t="str">
        <f t="shared" si="75"/>
        <v/>
      </c>
      <c r="R202" s="256" t="str">
        <f t="shared" si="75"/>
        <v/>
      </c>
      <c r="S202" s="256" t="str">
        <f t="shared" si="75"/>
        <v/>
      </c>
      <c r="T202" s="256" t="str">
        <f t="shared" si="75"/>
        <v/>
      </c>
      <c r="U202" s="256" t="str">
        <f t="shared" si="75"/>
        <v/>
      </c>
      <c r="V202" s="256" t="str">
        <f t="shared" si="75"/>
        <v/>
      </c>
      <c r="W202" s="256" t="str">
        <f t="shared" si="75"/>
        <v/>
      </c>
      <c r="X202" s="256" t="str">
        <f t="shared" si="75"/>
        <v/>
      </c>
      <c r="Y202" s="256" t="str">
        <f t="shared" si="75"/>
        <v/>
      </c>
      <c r="Z202" s="256" t="str">
        <f t="shared" si="75"/>
        <v/>
      </c>
      <c r="AA202" s="256" t="str">
        <f t="shared" si="75"/>
        <v/>
      </c>
      <c r="AB202" s="256" t="str">
        <f t="shared" si="75"/>
        <v/>
      </c>
      <c r="AD202" s="56"/>
      <c r="AE202" s="80"/>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c r="BI202" s="81"/>
      <c r="BJ202" s="81"/>
      <c r="BK202" s="81"/>
      <c r="BL202" s="81"/>
    </row>
    <row r="203" spans="2:75" x14ac:dyDescent="0.15">
      <c r="B203" s="310"/>
      <c r="C203" s="61" t="s">
        <v>73</v>
      </c>
      <c r="D203" s="77" t="s">
        <v>71</v>
      </c>
      <c r="E203" s="82"/>
      <c r="G203" s="254" t="s">
        <v>74</v>
      </c>
      <c r="H203" s="255"/>
      <c r="I203" s="257">
        <f>IF(I198="","",IF(COUNT(I198:AB198)&gt;1,I198+I202+$I$382+$J$382,I198+I202+$I$383+$J$383))</f>
        <v>40695</v>
      </c>
      <c r="J203" s="257">
        <f t="shared" ref="J203:AB203" si="76">IF(J198="","",J198+J202+$I$383+$J$383)</f>
        <v>41106</v>
      </c>
      <c r="K203" s="257">
        <f t="shared" si="76"/>
        <v>41471</v>
      </c>
      <c r="L203" s="257" t="str">
        <f t="shared" si="76"/>
        <v/>
      </c>
      <c r="M203" s="257" t="str">
        <f t="shared" si="76"/>
        <v/>
      </c>
      <c r="N203" s="257" t="str">
        <f t="shared" si="76"/>
        <v/>
      </c>
      <c r="O203" s="257" t="str">
        <f t="shared" si="76"/>
        <v/>
      </c>
      <c r="P203" s="257" t="str">
        <f t="shared" si="76"/>
        <v/>
      </c>
      <c r="Q203" s="257" t="str">
        <f t="shared" si="76"/>
        <v/>
      </c>
      <c r="R203" s="257" t="str">
        <f t="shared" si="76"/>
        <v/>
      </c>
      <c r="S203" s="257" t="str">
        <f t="shared" si="76"/>
        <v/>
      </c>
      <c r="T203" s="257" t="str">
        <f t="shared" si="76"/>
        <v/>
      </c>
      <c r="U203" s="257" t="str">
        <f t="shared" si="76"/>
        <v/>
      </c>
      <c r="V203" s="257" t="str">
        <f t="shared" si="76"/>
        <v/>
      </c>
      <c r="W203" s="257" t="str">
        <f t="shared" si="76"/>
        <v/>
      </c>
      <c r="X203" s="257" t="str">
        <f t="shared" si="76"/>
        <v/>
      </c>
      <c r="Y203" s="257" t="str">
        <f t="shared" si="76"/>
        <v/>
      </c>
      <c r="Z203" s="257" t="str">
        <f t="shared" si="76"/>
        <v/>
      </c>
      <c r="AA203" s="257" t="str">
        <f t="shared" si="76"/>
        <v/>
      </c>
      <c r="AB203" s="257" t="str">
        <f t="shared" si="76"/>
        <v/>
      </c>
    </row>
    <row r="204" spans="2:75" x14ac:dyDescent="0.15">
      <c r="C204" s="61" t="s">
        <v>75</v>
      </c>
      <c r="D204" s="83"/>
      <c r="E204" s="84">
        <f>(E202*E200)+E203</f>
        <v>0</v>
      </c>
      <c r="G204" s="254" t="s">
        <v>76</v>
      </c>
      <c r="H204" s="255"/>
      <c r="I204" s="256">
        <v>-13200</v>
      </c>
      <c r="J204" s="256">
        <v>-13200</v>
      </c>
      <c r="K204" s="256">
        <v>-13600.000000000002</v>
      </c>
      <c r="L204" s="256" t="s">
        <v>208</v>
      </c>
      <c r="M204" s="256" t="s">
        <v>208</v>
      </c>
      <c r="N204" s="256" t="s">
        <v>208</v>
      </c>
      <c r="O204" s="256" t="s">
        <v>208</v>
      </c>
      <c r="P204" s="256" t="s">
        <v>208</v>
      </c>
      <c r="Q204" s="256" t="s">
        <v>208</v>
      </c>
      <c r="R204" s="256" t="s">
        <v>208</v>
      </c>
      <c r="S204" s="256" t="s">
        <v>208</v>
      </c>
      <c r="T204" s="256" t="s">
        <v>208</v>
      </c>
      <c r="U204" s="256" t="s">
        <v>208</v>
      </c>
      <c r="V204" s="256" t="s">
        <v>208</v>
      </c>
      <c r="W204" s="256" t="s">
        <v>208</v>
      </c>
      <c r="X204" s="256" t="s">
        <v>208</v>
      </c>
      <c r="Y204" s="256" t="s">
        <v>208</v>
      </c>
      <c r="Z204" s="256" t="s">
        <v>208</v>
      </c>
      <c r="AA204" s="256" t="s">
        <v>208</v>
      </c>
      <c r="AB204" s="256" t="s">
        <v>208</v>
      </c>
      <c r="AG204" s="85"/>
    </row>
    <row r="205" spans="2:75" x14ac:dyDescent="0.15">
      <c r="C205" s="86" t="s">
        <v>77</v>
      </c>
      <c r="D205" s="87"/>
      <c r="E205" s="88" t="str">
        <f>$E$383</f>
        <v>Virement</v>
      </c>
      <c r="G205" s="258" t="s">
        <v>78</v>
      </c>
      <c r="H205" s="255"/>
      <c r="I205" s="259">
        <f>IF(I198="","",1/(POWER(1+$E$371,(I198-$E$372)/365)))</f>
        <v>0.8868131358537934</v>
      </c>
      <c r="J205" s="259">
        <f t="shared" ref="J205:AB205" si="77">IF(J198="","",1/(POWER(1+$E$371,(J198-$E$372)/365)))</f>
        <v>0.79726190997354718</v>
      </c>
      <c r="K205" s="259">
        <f t="shared" si="77"/>
        <v>0.71696214925678692</v>
      </c>
      <c r="L205" s="259" t="str">
        <f t="shared" si="77"/>
        <v/>
      </c>
      <c r="M205" s="259" t="str">
        <f t="shared" si="77"/>
        <v/>
      </c>
      <c r="N205" s="259" t="str">
        <f t="shared" si="77"/>
        <v/>
      </c>
      <c r="O205" s="259" t="str">
        <f t="shared" si="77"/>
        <v/>
      </c>
      <c r="P205" s="259" t="str">
        <f t="shared" si="77"/>
        <v/>
      </c>
      <c r="Q205" s="259" t="str">
        <f t="shared" si="77"/>
        <v/>
      </c>
      <c r="R205" s="259" t="str">
        <f t="shared" si="77"/>
        <v/>
      </c>
      <c r="S205" s="259" t="str">
        <f t="shared" si="77"/>
        <v/>
      </c>
      <c r="T205" s="259" t="str">
        <f t="shared" si="77"/>
        <v/>
      </c>
      <c r="U205" s="259" t="str">
        <f t="shared" si="77"/>
        <v/>
      </c>
      <c r="V205" s="259" t="str">
        <f t="shared" si="77"/>
        <v/>
      </c>
      <c r="W205" s="259" t="str">
        <f t="shared" si="77"/>
        <v/>
      </c>
      <c r="X205" s="259" t="str">
        <f t="shared" si="77"/>
        <v/>
      </c>
      <c r="Y205" s="259" t="str">
        <f t="shared" si="77"/>
        <v/>
      </c>
      <c r="Z205" s="259" t="str">
        <f t="shared" si="77"/>
        <v/>
      </c>
      <c r="AA205" s="259" t="str">
        <f t="shared" si="77"/>
        <v/>
      </c>
      <c r="AB205" s="259" t="str">
        <f t="shared" si="77"/>
        <v/>
      </c>
      <c r="AG205" s="85"/>
    </row>
    <row r="206" spans="2:75" x14ac:dyDescent="0.15">
      <c r="C206" s="251" t="s">
        <v>79</v>
      </c>
      <c r="D206" s="252"/>
      <c r="E206" s="253">
        <f>SUMPRODUCT(I205:AB205,I204:AB204)</f>
        <v>-31980.475834813198</v>
      </c>
      <c r="G206" s="254" t="s">
        <v>80</v>
      </c>
      <c r="H206" s="255"/>
      <c r="I206" s="257" t="str">
        <f>IF(OR(E200=0,E200=""),"",IF(E199=$A$15,I198,""))</f>
        <v/>
      </c>
      <c r="J206" s="260"/>
      <c r="K206" s="260"/>
      <c r="L206" s="254"/>
      <c r="M206" s="254"/>
      <c r="N206" s="254"/>
      <c r="O206" s="254"/>
      <c r="P206" s="254"/>
      <c r="Q206" s="254"/>
      <c r="R206" s="254"/>
      <c r="S206" s="254"/>
      <c r="T206" s="254"/>
      <c r="U206" s="254"/>
      <c r="V206" s="254"/>
      <c r="W206" s="254"/>
      <c r="X206" s="254"/>
      <c r="Y206" s="254"/>
      <c r="Z206" s="254"/>
      <c r="AA206" s="254"/>
      <c r="AB206" s="254"/>
      <c r="AG206" s="85"/>
    </row>
    <row r="207" spans="2:75" x14ac:dyDescent="0.15">
      <c r="C207" s="254" t="s">
        <v>81</v>
      </c>
      <c r="D207" s="255"/>
      <c r="E207" s="256">
        <f>SUMPRODUCT(I205:AB205,I201:AB201)</f>
        <v>-33259.694868205726</v>
      </c>
      <c r="G207" s="254" t="s">
        <v>82</v>
      </c>
      <c r="H207" s="255"/>
      <c r="I207" s="257">
        <f>IF(COUNT(I198:AB198)=0,"",MAX(I198:AB198))</f>
        <v>41426</v>
      </c>
      <c r="J207" s="259"/>
      <c r="K207" s="259"/>
      <c r="L207" s="261"/>
      <c r="M207" s="261"/>
      <c r="N207" s="261"/>
      <c r="O207" s="261"/>
      <c r="P207" s="261"/>
      <c r="Q207" s="261"/>
      <c r="R207" s="261"/>
      <c r="S207" s="261"/>
      <c r="T207" s="261"/>
      <c r="U207" s="261"/>
      <c r="V207" s="261"/>
      <c r="W207" s="261"/>
      <c r="X207" s="261"/>
      <c r="Y207" s="261"/>
      <c r="Z207" s="261"/>
      <c r="AA207" s="261"/>
      <c r="AB207" s="261"/>
      <c r="AG207" s="85"/>
    </row>
    <row r="208" spans="2:75" x14ac:dyDescent="0.15">
      <c r="C208" s="254" t="s">
        <v>83</v>
      </c>
      <c r="D208" s="255"/>
      <c r="E208" s="256">
        <f>E200+E204</f>
        <v>40000</v>
      </c>
      <c r="G208" s="254"/>
      <c r="H208" s="254"/>
      <c r="I208" s="262"/>
      <c r="J208" s="254"/>
      <c r="K208" s="254"/>
      <c r="L208" s="254"/>
      <c r="M208" s="254"/>
      <c r="N208" s="254"/>
      <c r="O208" s="254"/>
      <c r="P208" s="254"/>
      <c r="Q208" s="254"/>
      <c r="R208" s="254"/>
      <c r="S208" s="254"/>
      <c r="T208" s="254"/>
      <c r="U208" s="254"/>
      <c r="V208" s="254"/>
      <c r="W208" s="254"/>
      <c r="X208" s="254"/>
      <c r="Y208" s="254"/>
      <c r="Z208" s="254"/>
      <c r="AA208" s="254"/>
      <c r="AB208" s="254"/>
      <c r="AG208" s="85"/>
    </row>
    <row r="209" spans="2:75" x14ac:dyDescent="0.15">
      <c r="C209" s="254"/>
      <c r="D209" s="254"/>
      <c r="E209" s="254"/>
      <c r="G209" s="254"/>
      <c r="H209" s="255"/>
      <c r="I209" s="254"/>
      <c r="J209" s="254"/>
      <c r="K209" s="254"/>
      <c r="L209" s="254"/>
      <c r="M209" s="254"/>
      <c r="N209" s="254"/>
      <c r="O209" s="254"/>
      <c r="P209" s="254"/>
      <c r="Q209" s="254"/>
      <c r="R209" s="254"/>
      <c r="S209" s="254"/>
      <c r="T209" s="254"/>
      <c r="U209" s="254"/>
      <c r="V209" s="254"/>
      <c r="W209" s="254"/>
      <c r="X209" s="254"/>
      <c r="Y209" s="254"/>
      <c r="Z209" s="254"/>
      <c r="AA209" s="254"/>
      <c r="AB209" s="254"/>
      <c r="AG209" s="85"/>
    </row>
    <row r="210" spans="2:75" ht="12" thickBot="1" x14ac:dyDescent="0.2">
      <c r="C210" s="254"/>
      <c r="D210" s="255"/>
      <c r="E210" s="254"/>
      <c r="G210" s="254"/>
      <c r="H210" s="255"/>
      <c r="I210" s="254"/>
      <c r="J210" s="254"/>
      <c r="K210" s="254"/>
      <c r="L210" s="254"/>
      <c r="M210" s="254"/>
      <c r="N210" s="254"/>
      <c r="O210" s="254"/>
      <c r="P210" s="254"/>
      <c r="Q210" s="254"/>
      <c r="R210" s="254"/>
      <c r="S210" s="254"/>
      <c r="T210" s="254"/>
      <c r="U210" s="254"/>
      <c r="V210" s="254"/>
      <c r="W210" s="254"/>
      <c r="X210" s="254"/>
      <c r="Y210" s="254"/>
      <c r="Z210" s="254"/>
      <c r="AA210" s="254"/>
      <c r="AB210" s="254"/>
    </row>
    <row r="211" spans="2:75" x14ac:dyDescent="0.15">
      <c r="C211" s="40" t="s">
        <v>53</v>
      </c>
      <c r="D211" s="51" t="s">
        <v>50</v>
      </c>
      <c r="E211" s="52" t="s">
        <v>104</v>
      </c>
      <c r="G211" s="53" t="s">
        <v>6</v>
      </c>
      <c r="H211" s="54" t="s">
        <v>50</v>
      </c>
      <c r="I211" s="55">
        <v>40695</v>
      </c>
      <c r="J211" s="55">
        <v>41061</v>
      </c>
      <c r="K211" s="55">
        <v>41426</v>
      </c>
      <c r="L211" s="55"/>
      <c r="M211" s="55"/>
      <c r="N211" s="55"/>
      <c r="O211" s="55"/>
      <c r="P211" s="55"/>
      <c r="Q211" s="55"/>
      <c r="R211" s="55"/>
      <c r="S211" s="55"/>
      <c r="T211" s="55"/>
      <c r="U211" s="55"/>
      <c r="V211" s="55"/>
      <c r="W211" s="55"/>
      <c r="X211" s="55"/>
      <c r="Y211" s="55"/>
      <c r="Z211" s="55"/>
      <c r="AA211" s="55"/>
      <c r="AB211" s="55"/>
      <c r="AD211" s="56"/>
      <c r="BN211" s="40"/>
      <c r="BO211" s="40"/>
      <c r="BP211" s="40"/>
      <c r="BQ211" s="40"/>
    </row>
    <row r="212" spans="2:75" x14ac:dyDescent="0.15">
      <c r="C212" s="61" t="s">
        <v>59</v>
      </c>
      <c r="D212" s="62" t="s">
        <v>50</v>
      </c>
      <c r="E212" s="63" t="s">
        <v>44</v>
      </c>
      <c r="G212" s="61" t="s">
        <v>60</v>
      </c>
      <c r="H212" s="64" t="s">
        <v>50</v>
      </c>
      <c r="I212" s="65">
        <v>0.33</v>
      </c>
      <c r="J212" s="65">
        <v>0.33</v>
      </c>
      <c r="K212" s="65">
        <v>0.34</v>
      </c>
      <c r="L212" s="65"/>
      <c r="M212" s="65"/>
      <c r="N212" s="65"/>
      <c r="O212" s="65"/>
      <c r="P212" s="65"/>
      <c r="Q212" s="65"/>
      <c r="R212" s="65"/>
      <c r="S212" s="65"/>
      <c r="T212" s="65"/>
      <c r="U212" s="65"/>
      <c r="V212" s="65"/>
      <c r="W212" s="65"/>
      <c r="X212" s="65"/>
      <c r="Y212" s="65"/>
      <c r="Z212" s="65"/>
      <c r="AA212" s="65"/>
      <c r="AB212" s="65"/>
      <c r="AD212" s="56"/>
      <c r="AE212" s="57" t="str">
        <f>AE199</f>
        <v>Montant Comptabilisé hors aléas (€)</v>
      </c>
      <c r="AF212" s="66">
        <f>SUMIF($I211:$AB211,CONCATENATE("&lt;",AG$14),$I217:$AB217)</f>
        <v>0</v>
      </c>
      <c r="AG212" s="66">
        <f>SUMIF($I211:$AB211,CONCATENATE("&lt;",AH$14),$I217:$AB217)-SUM($AF212:AF212)</f>
        <v>0</v>
      </c>
      <c r="AH212" s="66">
        <f>SUMIF($I211:$AB211,CONCATENATE("&lt;",AI$14),$I217:$AB217)-SUM($AF212:AG212)</f>
        <v>0</v>
      </c>
      <c r="AI212" s="66">
        <f>SUMIF($I211:$AB211,CONCATENATE("&lt;",AJ$14),$I217:$AB217)-SUM($AF212:AH212)</f>
        <v>-97350</v>
      </c>
      <c r="AJ212" s="66">
        <f>SUMIF($I211:$AB211,CONCATENATE("&lt;",AK$14),$I217:$AB217)-SUM($AF212:AI212)</f>
        <v>-97350</v>
      </c>
      <c r="AK212" s="66">
        <f>SUMIF($I211:$AB211,CONCATENATE("&lt;",AL$14),$I217:$AB217)-SUM($AF212:AJ212)</f>
        <v>-100300</v>
      </c>
      <c r="AL212" s="66">
        <f>SUMIF($I211:$AB211,CONCATENATE("&lt;",AM$14),$I217:$AB217)-SUM($AF212:AK212)</f>
        <v>0</v>
      </c>
      <c r="AM212" s="66">
        <f>SUMIF($I211:$AB211,CONCATENATE("&lt;",AN$14),$I217:$AB217)-SUM($AF212:AL212)</f>
        <v>0</v>
      </c>
      <c r="AN212" s="66">
        <f>SUMIF($I211:$AB211,CONCATENATE("&lt;",AO$14),$I217:$AB217)-SUM($AF212:AM212)</f>
        <v>0</v>
      </c>
      <c r="AO212" s="66">
        <f>SUMIF($I211:$AB211,CONCATENATE("&lt;",AP$14),$I217:$AB217)-SUM($AF212:AN212)</f>
        <v>0</v>
      </c>
      <c r="AP212" s="66">
        <f>SUMIF($I211:$AB211,CONCATENATE("&lt;",AQ$14),$I217:$AB217)-SUM($AF212:AO212)</f>
        <v>0</v>
      </c>
      <c r="AQ212" s="66">
        <f>SUMIF($I211:$AB211,CONCATENATE("&lt;",AR$14),$I217:$AB217)-SUM($AF212:AP212)</f>
        <v>0</v>
      </c>
      <c r="AR212" s="66">
        <f>SUMIF($I211:$AB211,CONCATENATE("&lt;",AS$14),$I217:$AB217)-SUM($AF212:AQ212)</f>
        <v>0</v>
      </c>
      <c r="AS212" s="66">
        <f>SUMIF($I211:$AB211,CONCATENATE("&lt;",AT$14),$I217:$AB217)-SUM($AF212:AR212)</f>
        <v>0</v>
      </c>
      <c r="AT212" s="66">
        <f>SUMIF($I211:$AB211,CONCATENATE("&lt;",AU$14),$I217:$AB217)-SUM($AF212:AS212)</f>
        <v>0</v>
      </c>
      <c r="AU212" s="66">
        <f>SUMIF($I211:$AB211,CONCATENATE("&lt;",AV$14),$I217:$AB217)-SUM($AF212:AT212)</f>
        <v>0</v>
      </c>
      <c r="AV212" s="66">
        <f>SUMIF($I211:$AB211,CONCATENATE("&lt;",AW$14),$I217:$AB217)-SUM($AF212:AU212)</f>
        <v>0</v>
      </c>
      <c r="AW212" s="66">
        <f>SUMIF($I211:$AB211,CONCATENATE("&lt;",AX$14),$I217:$AB217)-SUM($AF212:AV212)</f>
        <v>0</v>
      </c>
      <c r="AX212" s="66">
        <f>SUMIF($I211:$AB211,CONCATENATE("&lt;",AY$14),$I217:$AB217)-SUM($AF212:AW212)</f>
        <v>0</v>
      </c>
      <c r="AY212" s="66">
        <f>SUMIF($I211:$AB211,CONCATENATE("&lt;",AZ$14),$I217:$AB217)-SUM($AF212:AX212)</f>
        <v>0</v>
      </c>
      <c r="AZ212" s="66">
        <f>SUMIF($I211:$AB211,CONCATENATE("&lt;",BA$14),$I217:$AB217)-SUM($AF212:AY212)</f>
        <v>0</v>
      </c>
      <c r="BA212" s="66">
        <f>SUMIF($I211:$AB211,CONCATENATE("&lt;",BB$14),$I217:$AB217)-SUM($AF212:AZ212)</f>
        <v>0</v>
      </c>
      <c r="BB212" s="66">
        <f>SUMIF($I211:$AB211,CONCATENATE("&lt;",BC$14),$I217:$AB217)-SUM($AF212:BA212)</f>
        <v>0</v>
      </c>
      <c r="BC212" s="66">
        <f>SUMIF($I211:$AB211,CONCATENATE("&lt;",BD$14),$I217:$AB217)-SUM($AF212:BB212)</f>
        <v>0</v>
      </c>
      <c r="BD212" s="66">
        <f>SUMIF($I211:$AB211,CONCATENATE("&lt;",BE$14),$I217:$AB217)-SUM($AF212:BC212)</f>
        <v>0</v>
      </c>
      <c r="BE212" s="66">
        <f>SUMIF($I211:$AB211,CONCATENATE("&lt;",BF$14),$I217:$AB217)-SUM($AF212:BD212)</f>
        <v>0</v>
      </c>
      <c r="BF212" s="66">
        <f>SUMIF($I211:$AB211,CONCATENATE("&lt;",BG$14),$I217:$AB217)-SUM($AF212:BE212)</f>
        <v>0</v>
      </c>
      <c r="BG212" s="66">
        <f>SUMIF($I211:$AB211,CONCATENATE("&lt;",BH$14),$I217:$AB217)-SUM($AF212:BF212)</f>
        <v>0</v>
      </c>
      <c r="BH212" s="66">
        <f>SUMIF($I211:$AB211,CONCATENATE("&lt;",BI$14),$I217:$AB217)-SUM($AF212:BG212)</f>
        <v>0</v>
      </c>
      <c r="BI212" s="66">
        <f>SUMIF($I211:$AB211,CONCATENATE("&lt;",BJ$14),$I217:$AB217)-SUM($AF212:BH212)</f>
        <v>0</v>
      </c>
      <c r="BJ212" s="66">
        <f>SUMIF($I211:$AB211,CONCATENATE("&lt;",BK$14),$I217:$AB217)-SUM($AF212:BI212)</f>
        <v>0</v>
      </c>
      <c r="BK212" s="66">
        <f>SUMIF($I211:$AB211,CONCATENATE("&lt;",BL$14),$I217:$AB217)-SUM($AF212:BJ212)</f>
        <v>0</v>
      </c>
      <c r="BL212" s="66">
        <f>SUMIF($I211:$AB211,CONCATENATE("&gt;=",BL$14),$I217:$AB217)</f>
        <v>0</v>
      </c>
      <c r="BN212" s="67">
        <v>1</v>
      </c>
      <c r="BO212" s="67"/>
      <c r="BP212" s="67"/>
      <c r="BQ212" s="67"/>
      <c r="BS212" s="59">
        <f>IF(E212=BS$14,1,0)</f>
        <v>0</v>
      </c>
      <c r="BT212" s="59">
        <f>IF(E212=BT$14,1,0)</f>
        <v>0</v>
      </c>
      <c r="BU212" s="59">
        <f>IF(E212=BU$14,1,0)</f>
        <v>0</v>
      </c>
      <c r="BV212" s="59">
        <f>IF(E212=BV$14,1,0)</f>
        <v>1</v>
      </c>
      <c r="BW212" s="59">
        <v>1</v>
      </c>
    </row>
    <row r="213" spans="2:75" x14ac:dyDescent="0.15">
      <c r="C213" s="61" t="s">
        <v>63</v>
      </c>
      <c r="D213" s="62" t="s">
        <v>50</v>
      </c>
      <c r="E213" s="68">
        <v>295000</v>
      </c>
      <c r="G213" s="61" t="s">
        <v>63</v>
      </c>
      <c r="H213" s="69"/>
      <c r="I213" s="70">
        <f t="shared" ref="I213:AB213" si="78">IF(I211="","",I212*-$E213)</f>
        <v>-97350</v>
      </c>
      <c r="J213" s="70">
        <f t="shared" si="78"/>
        <v>-97350</v>
      </c>
      <c r="K213" s="70">
        <f t="shared" si="78"/>
        <v>-100300</v>
      </c>
      <c r="L213" s="70" t="str">
        <f t="shared" si="78"/>
        <v/>
      </c>
      <c r="M213" s="70" t="str">
        <f t="shared" si="78"/>
        <v/>
      </c>
      <c r="N213" s="70" t="str">
        <f t="shared" si="78"/>
        <v/>
      </c>
      <c r="O213" s="70" t="str">
        <f t="shared" si="78"/>
        <v/>
      </c>
      <c r="P213" s="70" t="str">
        <f t="shared" si="78"/>
        <v/>
      </c>
      <c r="Q213" s="70" t="str">
        <f t="shared" si="78"/>
        <v/>
      </c>
      <c r="R213" s="70" t="str">
        <f t="shared" si="78"/>
        <v/>
      </c>
      <c r="S213" s="70" t="str">
        <f t="shared" si="78"/>
        <v/>
      </c>
      <c r="T213" s="70" t="str">
        <f t="shared" si="78"/>
        <v/>
      </c>
      <c r="U213" s="70" t="str">
        <f t="shared" si="78"/>
        <v/>
      </c>
      <c r="V213" s="70" t="str">
        <f t="shared" si="78"/>
        <v/>
      </c>
      <c r="W213" s="70" t="str">
        <f t="shared" si="78"/>
        <v/>
      </c>
      <c r="X213" s="70" t="str">
        <f t="shared" si="78"/>
        <v/>
      </c>
      <c r="Y213" s="70" t="str">
        <f t="shared" si="78"/>
        <v/>
      </c>
      <c r="Z213" s="70" t="str">
        <f t="shared" si="78"/>
        <v/>
      </c>
      <c r="AA213" s="70" t="str">
        <f t="shared" si="78"/>
        <v/>
      </c>
      <c r="AB213" s="70" t="str">
        <f t="shared" si="78"/>
        <v/>
      </c>
      <c r="AD213" s="56"/>
      <c r="AE213" s="57" t="str">
        <f>AE200</f>
        <v>Montant Comptabilisé yc aléas (€)</v>
      </c>
      <c r="AF213" s="66">
        <f>SUMIF($I211:$AB211,CONCATENATE("&lt;",AG$14),$I214:$AB214)</f>
        <v>0</v>
      </c>
      <c r="AG213" s="66">
        <f>SUMIF($I211:$AB211,CONCATENATE("&lt;",AH$14),$I214:$AB214)-SUM($AF213:AF213)</f>
        <v>0</v>
      </c>
      <c r="AH213" s="66">
        <f>SUMIF($I211:$AB211,CONCATENATE("&lt;",AI$14),$I214:$AB214)-SUM($AF213:AG213)</f>
        <v>0</v>
      </c>
      <c r="AI213" s="66">
        <f>SUMIF($I211:$AB211,CONCATENATE("&lt;",AJ$14),$I214:$AB214)-SUM($AF213:AH213)</f>
        <v>-101244</v>
      </c>
      <c r="AJ213" s="66">
        <f>SUMIF($I211:$AB211,CONCATENATE("&lt;",AK$14),$I214:$AB214)-SUM($AF213:AI213)</f>
        <v>-101244</v>
      </c>
      <c r="AK213" s="66">
        <f>SUMIF($I211:$AB211,CONCATENATE("&lt;",AL$14),$I214:$AB214)-SUM($AF213:AJ213)</f>
        <v>-104312</v>
      </c>
      <c r="AL213" s="66">
        <f>SUMIF($I211:$AB211,CONCATENATE("&lt;",AM$14),$I214:$AB214)-SUM($AF213:AK213)</f>
        <v>0</v>
      </c>
      <c r="AM213" s="66">
        <f>SUMIF($I211:$AB211,CONCATENATE("&lt;",AN$14),$I214:$AB214)-SUM($AF213:AL213)</f>
        <v>0</v>
      </c>
      <c r="AN213" s="66">
        <f>SUMIF($I211:$AB211,CONCATENATE("&lt;",AO$14),$I214:$AB214)-SUM($AF213:AM213)</f>
        <v>0</v>
      </c>
      <c r="AO213" s="66">
        <f>SUMIF($I211:$AB211,CONCATENATE("&lt;",AP$14),$I214:$AB214)-SUM($AF213:AN213)</f>
        <v>0</v>
      </c>
      <c r="AP213" s="66">
        <f>SUMIF($I211:$AB211,CONCATENATE("&lt;",AQ$14),$I214:$AB214)-SUM($AF213:AO213)</f>
        <v>0</v>
      </c>
      <c r="AQ213" s="66">
        <f>SUMIF($I211:$AB211,CONCATENATE("&lt;",AR$14),$I214:$AB214)-SUM($AF213:AP213)</f>
        <v>0</v>
      </c>
      <c r="AR213" s="66">
        <f>SUMIF($I211:$AB211,CONCATENATE("&lt;",AS$14),$I214:$AB214)-SUM($AF213:AQ213)</f>
        <v>0</v>
      </c>
      <c r="AS213" s="66">
        <f>SUMIF($I211:$AB211,CONCATENATE("&lt;",AT$14),$I214:$AB214)-SUM($AF213:AR213)</f>
        <v>0</v>
      </c>
      <c r="AT213" s="66">
        <f>SUMIF($I211:$AB211,CONCATENATE("&lt;",AU$14),$I214:$AB214)-SUM($AF213:AS213)</f>
        <v>0</v>
      </c>
      <c r="AU213" s="66">
        <f>SUMIF($I211:$AB211,CONCATENATE("&lt;",AV$14),$I214:$AB214)-SUM($AF213:AT213)</f>
        <v>0</v>
      </c>
      <c r="AV213" s="66">
        <f>SUMIF($I211:$AB211,CONCATENATE("&lt;",AW$14),$I214:$AB214)-SUM($AF213:AU213)</f>
        <v>0</v>
      </c>
      <c r="AW213" s="66">
        <f>SUMIF($I211:$AB211,CONCATENATE("&lt;",AX$14),$I214:$AB214)-SUM($AF213:AV213)</f>
        <v>0</v>
      </c>
      <c r="AX213" s="66">
        <f>SUMIF($I211:$AB211,CONCATENATE("&lt;",AY$14),$I214:$AB214)-SUM($AF213:AW213)</f>
        <v>0</v>
      </c>
      <c r="AY213" s="66">
        <f>SUMIF($I211:$AB211,CONCATENATE("&lt;",AZ$14),$I214:$AB214)-SUM($AF213:AX213)</f>
        <v>0</v>
      </c>
      <c r="AZ213" s="66">
        <f>SUMIF($I211:$AB211,CONCATENATE("&lt;",BA$14),$I214:$AB214)-SUM($AF213:AY213)</f>
        <v>0</v>
      </c>
      <c r="BA213" s="66">
        <f>SUMIF($I211:$AB211,CONCATENATE("&lt;",BB$14),$I214:$AB214)-SUM($AF213:AZ213)</f>
        <v>0</v>
      </c>
      <c r="BB213" s="66">
        <f>SUMIF($I211:$AB211,CONCATENATE("&lt;",BC$14),$I214:$AB214)-SUM($AF213:BA213)</f>
        <v>0</v>
      </c>
      <c r="BC213" s="66">
        <f>SUMIF($I211:$AB211,CONCATENATE("&lt;",BD$14),$I214:$AB214)-SUM($AF213:BB213)</f>
        <v>0</v>
      </c>
      <c r="BD213" s="66">
        <f>SUMIF($I211:$AB211,CONCATENATE("&lt;",BE$14),$I214:$AB214)-SUM($AF213:BC213)</f>
        <v>0</v>
      </c>
      <c r="BE213" s="66">
        <f>SUMIF($I211:$AB211,CONCATENATE("&lt;",BF$14),$I214:$AB214)-SUM($AF213:BD213)</f>
        <v>0</v>
      </c>
      <c r="BF213" s="66">
        <f>SUMIF($I211:$AB211,CONCATENATE("&lt;",BG$14),$I214:$AB214)-SUM($AF213:BE213)</f>
        <v>0</v>
      </c>
      <c r="BG213" s="66">
        <f>SUMIF($I211:$AB211,CONCATENATE("&lt;",BH$14),$I214:$AB214)-SUM($AF213:BF213)</f>
        <v>0</v>
      </c>
      <c r="BH213" s="66">
        <f>SUMIF($I211:$AB211,CONCATENATE("&lt;",BI$14),$I214:$AB214)-SUM($AF213:BG213)</f>
        <v>0</v>
      </c>
      <c r="BI213" s="66">
        <f>SUMIF($I211:$AB211,CONCATENATE("&lt;",BJ$14),$I214:$AB214)-SUM($AF213:BH213)</f>
        <v>0</v>
      </c>
      <c r="BJ213" s="66">
        <f>SUMIF($I211:$AB211,CONCATENATE("&lt;",BK$14),$I214:$AB214)-SUM($AF213:BI213)</f>
        <v>0</v>
      </c>
      <c r="BK213" s="66">
        <f>SUMIF($I211:$AB211,CONCATENATE("&lt;",BL$14),$I214:$AB214)-SUM($AF213:BJ213)</f>
        <v>0</v>
      </c>
      <c r="BL213" s="66">
        <f>SUMIF($I211:$AB211,CONCATENATE("&gt;=",BL$14),$I214:$AB214)</f>
        <v>0</v>
      </c>
      <c r="BN213" s="67"/>
      <c r="BO213" s="67">
        <v>1</v>
      </c>
      <c r="BP213" s="67"/>
      <c r="BQ213" s="67"/>
      <c r="BS213" s="59">
        <f>IF(BS212=1,1,0)</f>
        <v>0</v>
      </c>
      <c r="BT213" s="59">
        <f>IF(BT212=1,1,0)</f>
        <v>0</v>
      </c>
      <c r="BU213" s="59">
        <f>IF(BU212=1,1,0)</f>
        <v>0</v>
      </c>
      <c r="BV213" s="59">
        <f>IF(BV212=1,1,0)</f>
        <v>1</v>
      </c>
      <c r="BW213" s="59">
        <v>1</v>
      </c>
    </row>
    <row r="214" spans="2:75" x14ac:dyDescent="0.15">
      <c r="C214" s="61" t="s">
        <v>66</v>
      </c>
      <c r="D214" s="69" t="s">
        <v>67</v>
      </c>
      <c r="E214" s="71">
        <v>0.04</v>
      </c>
      <c r="G214" s="251" t="s">
        <v>68</v>
      </c>
      <c r="H214" s="252"/>
      <c r="I214" s="253">
        <f>IF(I211="","",I217*(1+$E214))</f>
        <v>-101244</v>
      </c>
      <c r="J214" s="253">
        <f>IF(J211="","",J217*(1+$E214))</f>
        <v>-101244</v>
      </c>
      <c r="K214" s="253">
        <f>IF(K211="","",K217*(1+$E214))</f>
        <v>-104312</v>
      </c>
      <c r="L214" s="253" t="str">
        <f t="shared" ref="L214:AB214" si="79">IF(L211="","",L217*(1+$E214))</f>
        <v/>
      </c>
      <c r="M214" s="253" t="str">
        <f t="shared" si="79"/>
        <v/>
      </c>
      <c r="N214" s="253" t="str">
        <f t="shared" si="79"/>
        <v/>
      </c>
      <c r="O214" s="253" t="str">
        <f t="shared" si="79"/>
        <v/>
      </c>
      <c r="P214" s="253" t="str">
        <f t="shared" si="79"/>
        <v/>
      </c>
      <c r="Q214" s="253" t="str">
        <f t="shared" si="79"/>
        <v/>
      </c>
      <c r="R214" s="253" t="str">
        <f t="shared" si="79"/>
        <v/>
      </c>
      <c r="S214" s="253" t="str">
        <f t="shared" si="79"/>
        <v/>
      </c>
      <c r="T214" s="253" t="str">
        <f t="shared" si="79"/>
        <v/>
      </c>
      <c r="U214" s="253" t="str">
        <f t="shared" si="79"/>
        <v/>
      </c>
      <c r="V214" s="253" t="str">
        <f t="shared" si="79"/>
        <v/>
      </c>
      <c r="W214" s="253" t="str">
        <f t="shared" si="79"/>
        <v/>
      </c>
      <c r="X214" s="253" t="str">
        <f t="shared" si="79"/>
        <v/>
      </c>
      <c r="Y214" s="253" t="str">
        <f t="shared" si="79"/>
        <v/>
      </c>
      <c r="Z214" s="253" t="str">
        <f t="shared" si="79"/>
        <v/>
      </c>
      <c r="AA214" s="253" t="str">
        <f t="shared" si="79"/>
        <v/>
      </c>
      <c r="AB214" s="253" t="str">
        <f t="shared" si="79"/>
        <v/>
      </c>
      <c r="AD214" s="56"/>
      <c r="AE214" s="75"/>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row>
    <row r="215" spans="2:75" x14ac:dyDescent="0.15">
      <c r="B215" s="310" t="s">
        <v>69</v>
      </c>
      <c r="C215" s="61" t="s">
        <v>70</v>
      </c>
      <c r="D215" s="77" t="s">
        <v>71</v>
      </c>
      <c r="E215" s="71"/>
      <c r="G215" s="254" t="s">
        <v>72</v>
      </c>
      <c r="H215" s="255"/>
      <c r="I215" s="256">
        <f>IF(I211="","",IF(COUNT(I211:AB211)&gt;1,$G$382,$G$383))</f>
        <v>0</v>
      </c>
      <c r="J215" s="256">
        <f t="shared" ref="J215:AB215" si="80">IF(J211="","",$G$383)</f>
        <v>45</v>
      </c>
      <c r="K215" s="256">
        <f t="shared" si="80"/>
        <v>45</v>
      </c>
      <c r="L215" s="256" t="str">
        <f t="shared" si="80"/>
        <v/>
      </c>
      <c r="M215" s="256" t="str">
        <f t="shared" si="80"/>
        <v/>
      </c>
      <c r="N215" s="256" t="str">
        <f t="shared" si="80"/>
        <v/>
      </c>
      <c r="O215" s="256" t="str">
        <f t="shared" si="80"/>
        <v/>
      </c>
      <c r="P215" s="256" t="str">
        <f t="shared" si="80"/>
        <v/>
      </c>
      <c r="Q215" s="256" t="str">
        <f t="shared" si="80"/>
        <v/>
      </c>
      <c r="R215" s="256" t="str">
        <f t="shared" si="80"/>
        <v/>
      </c>
      <c r="S215" s="256" t="str">
        <f t="shared" si="80"/>
        <v/>
      </c>
      <c r="T215" s="256" t="str">
        <f t="shared" si="80"/>
        <v/>
      </c>
      <c r="U215" s="256" t="str">
        <f t="shared" si="80"/>
        <v/>
      </c>
      <c r="V215" s="256" t="str">
        <f t="shared" si="80"/>
        <v/>
      </c>
      <c r="W215" s="256" t="str">
        <f t="shared" si="80"/>
        <v/>
      </c>
      <c r="X215" s="256" t="str">
        <f t="shared" si="80"/>
        <v/>
      </c>
      <c r="Y215" s="256" t="str">
        <f t="shared" si="80"/>
        <v/>
      </c>
      <c r="Z215" s="256" t="str">
        <f t="shared" si="80"/>
        <v/>
      </c>
      <c r="AA215" s="256" t="str">
        <f t="shared" si="80"/>
        <v/>
      </c>
      <c r="AB215" s="256" t="str">
        <f t="shared" si="80"/>
        <v/>
      </c>
      <c r="AD215" s="56"/>
      <c r="AE215" s="80"/>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c r="BI215" s="81"/>
      <c r="BJ215" s="81"/>
      <c r="BK215" s="81"/>
      <c r="BL215" s="81"/>
    </row>
    <row r="216" spans="2:75" x14ac:dyDescent="0.15">
      <c r="B216" s="310"/>
      <c r="C216" s="61" t="s">
        <v>73</v>
      </c>
      <c r="D216" s="77" t="s">
        <v>71</v>
      </c>
      <c r="E216" s="82"/>
      <c r="G216" s="254" t="s">
        <v>74</v>
      </c>
      <c r="H216" s="255"/>
      <c r="I216" s="257">
        <f>IF(I211="","",IF(COUNT(I211:AB211)&gt;1,I211+I215+$I$382+$J$382,I211+I215+$I$383+$J$383))</f>
        <v>40695</v>
      </c>
      <c r="J216" s="257">
        <f t="shared" ref="J216:AB216" si="81">IF(J211="","",J211+J215+$I$383+$J$383)</f>
        <v>41106</v>
      </c>
      <c r="K216" s="257">
        <f t="shared" si="81"/>
        <v>41471</v>
      </c>
      <c r="L216" s="257" t="str">
        <f t="shared" si="81"/>
        <v/>
      </c>
      <c r="M216" s="257" t="str">
        <f t="shared" si="81"/>
        <v/>
      </c>
      <c r="N216" s="257" t="str">
        <f t="shared" si="81"/>
        <v/>
      </c>
      <c r="O216" s="257" t="str">
        <f t="shared" si="81"/>
        <v/>
      </c>
      <c r="P216" s="257" t="str">
        <f t="shared" si="81"/>
        <v/>
      </c>
      <c r="Q216" s="257" t="str">
        <f t="shared" si="81"/>
        <v/>
      </c>
      <c r="R216" s="257" t="str">
        <f t="shared" si="81"/>
        <v/>
      </c>
      <c r="S216" s="257" t="str">
        <f t="shared" si="81"/>
        <v/>
      </c>
      <c r="T216" s="257" t="str">
        <f t="shared" si="81"/>
        <v/>
      </c>
      <c r="U216" s="257" t="str">
        <f t="shared" si="81"/>
        <v/>
      </c>
      <c r="V216" s="257" t="str">
        <f t="shared" si="81"/>
        <v/>
      </c>
      <c r="W216" s="257" t="str">
        <f t="shared" si="81"/>
        <v/>
      </c>
      <c r="X216" s="257" t="str">
        <f t="shared" si="81"/>
        <v/>
      </c>
      <c r="Y216" s="257" t="str">
        <f t="shared" si="81"/>
        <v/>
      </c>
      <c r="Z216" s="257" t="str">
        <f t="shared" si="81"/>
        <v/>
      </c>
      <c r="AA216" s="257" t="str">
        <f t="shared" si="81"/>
        <v/>
      </c>
      <c r="AB216" s="257" t="str">
        <f t="shared" si="81"/>
        <v/>
      </c>
    </row>
    <row r="217" spans="2:75" x14ac:dyDescent="0.15">
      <c r="C217" s="61" t="s">
        <v>75</v>
      </c>
      <c r="D217" s="83"/>
      <c r="E217" s="84">
        <f>(E215*E213)+E216</f>
        <v>0</v>
      </c>
      <c r="G217" s="254" t="s">
        <v>76</v>
      </c>
      <c r="H217" s="255"/>
      <c r="I217" s="256">
        <v>-97350</v>
      </c>
      <c r="J217" s="256">
        <v>-97350</v>
      </c>
      <c r="K217" s="256">
        <v>-100300</v>
      </c>
      <c r="L217" s="256" t="s">
        <v>208</v>
      </c>
      <c r="M217" s="256" t="s">
        <v>208</v>
      </c>
      <c r="N217" s="256" t="s">
        <v>208</v>
      </c>
      <c r="O217" s="256" t="s">
        <v>208</v>
      </c>
      <c r="P217" s="256" t="s">
        <v>208</v>
      </c>
      <c r="Q217" s="256" t="s">
        <v>208</v>
      </c>
      <c r="R217" s="256" t="s">
        <v>208</v>
      </c>
      <c r="S217" s="256" t="s">
        <v>208</v>
      </c>
      <c r="T217" s="256" t="s">
        <v>208</v>
      </c>
      <c r="U217" s="256" t="s">
        <v>208</v>
      </c>
      <c r="V217" s="256" t="s">
        <v>208</v>
      </c>
      <c r="W217" s="256" t="s">
        <v>208</v>
      </c>
      <c r="X217" s="256" t="s">
        <v>208</v>
      </c>
      <c r="Y217" s="256" t="s">
        <v>208</v>
      </c>
      <c r="Z217" s="256" t="s">
        <v>208</v>
      </c>
      <c r="AA217" s="256" t="s">
        <v>208</v>
      </c>
      <c r="AB217" s="256" t="s">
        <v>208</v>
      </c>
      <c r="AG217" s="85"/>
    </row>
    <row r="218" spans="2:75" x14ac:dyDescent="0.15">
      <c r="C218" s="86" t="s">
        <v>77</v>
      </c>
      <c r="D218" s="87"/>
      <c r="E218" s="88" t="str">
        <f>$E$383</f>
        <v>Virement</v>
      </c>
      <c r="G218" s="258" t="s">
        <v>78</v>
      </c>
      <c r="H218" s="255"/>
      <c r="I218" s="259">
        <f>IF(I211="","",1/(POWER(1+$E$371,(I211-$E$372)/365)))</f>
        <v>0.8868131358537934</v>
      </c>
      <c r="J218" s="259">
        <f t="shared" ref="J218:AB218" si="82">IF(J211="","",1/(POWER(1+$E$371,(J211-$E$372)/365)))</f>
        <v>0.79726190997354718</v>
      </c>
      <c r="K218" s="259">
        <f t="shared" si="82"/>
        <v>0.71696214925678692</v>
      </c>
      <c r="L218" s="259" t="str">
        <f t="shared" si="82"/>
        <v/>
      </c>
      <c r="M218" s="259" t="str">
        <f t="shared" si="82"/>
        <v/>
      </c>
      <c r="N218" s="259" t="str">
        <f t="shared" si="82"/>
        <v/>
      </c>
      <c r="O218" s="259" t="str">
        <f t="shared" si="82"/>
        <v/>
      </c>
      <c r="P218" s="259" t="str">
        <f t="shared" si="82"/>
        <v/>
      </c>
      <c r="Q218" s="259" t="str">
        <f t="shared" si="82"/>
        <v/>
      </c>
      <c r="R218" s="259" t="str">
        <f t="shared" si="82"/>
        <v/>
      </c>
      <c r="S218" s="259" t="str">
        <f t="shared" si="82"/>
        <v/>
      </c>
      <c r="T218" s="259" t="str">
        <f t="shared" si="82"/>
        <v/>
      </c>
      <c r="U218" s="259" t="str">
        <f t="shared" si="82"/>
        <v/>
      </c>
      <c r="V218" s="259" t="str">
        <f t="shared" si="82"/>
        <v/>
      </c>
      <c r="W218" s="259" t="str">
        <f t="shared" si="82"/>
        <v/>
      </c>
      <c r="X218" s="259" t="str">
        <f t="shared" si="82"/>
        <v/>
      </c>
      <c r="Y218" s="259" t="str">
        <f t="shared" si="82"/>
        <v/>
      </c>
      <c r="Z218" s="259" t="str">
        <f t="shared" si="82"/>
        <v/>
      </c>
      <c r="AA218" s="259" t="str">
        <f t="shared" si="82"/>
        <v/>
      </c>
      <c r="AB218" s="259" t="str">
        <f t="shared" si="82"/>
        <v/>
      </c>
      <c r="AG218" s="85"/>
    </row>
    <row r="219" spans="2:75" x14ac:dyDescent="0.15">
      <c r="C219" s="251" t="s">
        <v>79</v>
      </c>
      <c r="D219" s="252"/>
      <c r="E219" s="253">
        <f>SUMPRODUCT(I218:AB218,I217:AB217)</f>
        <v>-235856.00928174733</v>
      </c>
      <c r="G219" s="254" t="s">
        <v>80</v>
      </c>
      <c r="H219" s="255"/>
      <c r="I219" s="257" t="str">
        <f>IF(OR(E213=0,E213=""),"",IF(E212=$A$15,I211,""))</f>
        <v/>
      </c>
      <c r="J219" s="260"/>
      <c r="K219" s="260"/>
      <c r="L219" s="254"/>
      <c r="M219" s="254"/>
      <c r="N219" s="254"/>
      <c r="O219" s="254"/>
      <c r="P219" s="254"/>
      <c r="Q219" s="254"/>
      <c r="R219" s="254"/>
      <c r="S219" s="254"/>
      <c r="T219" s="254"/>
      <c r="U219" s="254"/>
      <c r="V219" s="254"/>
      <c r="W219" s="254"/>
      <c r="X219" s="254"/>
      <c r="Y219" s="254"/>
      <c r="Z219" s="254"/>
      <c r="AA219" s="254"/>
      <c r="AB219" s="254"/>
      <c r="AG219" s="85"/>
    </row>
    <row r="220" spans="2:75" x14ac:dyDescent="0.15">
      <c r="C220" s="254" t="s">
        <v>81</v>
      </c>
      <c r="D220" s="255"/>
      <c r="E220" s="256">
        <f>SUMPRODUCT(I218:AB218,I214:AB214)</f>
        <v>-245290.24965301721</v>
      </c>
      <c r="G220" s="254" t="s">
        <v>82</v>
      </c>
      <c r="H220" s="255"/>
      <c r="I220" s="257">
        <f>IF(COUNT(I211:AB211)=0,"",MAX(I211:AB211))</f>
        <v>41426</v>
      </c>
      <c r="J220" s="259"/>
      <c r="K220" s="259"/>
      <c r="L220" s="261"/>
      <c r="M220" s="261"/>
      <c r="N220" s="261"/>
      <c r="O220" s="261"/>
      <c r="P220" s="261"/>
      <c r="Q220" s="261"/>
      <c r="R220" s="261"/>
      <c r="S220" s="261"/>
      <c r="T220" s="261"/>
      <c r="U220" s="261"/>
      <c r="V220" s="261"/>
      <c r="W220" s="261"/>
      <c r="X220" s="261"/>
      <c r="Y220" s="261"/>
      <c r="Z220" s="261"/>
      <c r="AA220" s="261"/>
      <c r="AB220" s="261"/>
      <c r="AG220" s="85"/>
    </row>
    <row r="221" spans="2:75" x14ac:dyDescent="0.15">
      <c r="C221" s="254" t="s">
        <v>83</v>
      </c>
      <c r="D221" s="255"/>
      <c r="E221" s="256">
        <f>E213+E217</f>
        <v>295000</v>
      </c>
      <c r="G221" s="254"/>
      <c r="H221" s="254"/>
      <c r="I221" s="262"/>
      <c r="J221" s="254"/>
      <c r="K221" s="254"/>
      <c r="L221" s="254"/>
      <c r="M221" s="254"/>
      <c r="N221" s="254"/>
      <c r="O221" s="254"/>
      <c r="P221" s="254"/>
      <c r="Q221" s="254"/>
      <c r="R221" s="254"/>
      <c r="S221" s="254"/>
      <c r="T221" s="254"/>
      <c r="U221" s="254"/>
      <c r="V221" s="254"/>
      <c r="W221" s="254"/>
      <c r="X221" s="254"/>
      <c r="Y221" s="254"/>
      <c r="Z221" s="254"/>
      <c r="AA221" s="254"/>
      <c r="AB221" s="254"/>
      <c r="AG221" s="85"/>
    </row>
    <row r="222" spans="2:75" x14ac:dyDescent="0.15">
      <c r="C222" s="254"/>
      <c r="D222" s="254"/>
      <c r="E222" s="254"/>
      <c r="G222" s="254"/>
      <c r="H222" s="255"/>
      <c r="I222" s="254"/>
      <c r="J222" s="254"/>
      <c r="K222" s="254"/>
      <c r="L222" s="254"/>
      <c r="M222" s="254"/>
      <c r="N222" s="254"/>
      <c r="O222" s="254"/>
      <c r="P222" s="254"/>
      <c r="Q222" s="254"/>
      <c r="R222" s="254"/>
      <c r="S222" s="254"/>
      <c r="T222" s="254"/>
      <c r="U222" s="254"/>
      <c r="V222" s="254"/>
      <c r="W222" s="254"/>
      <c r="X222" s="254"/>
      <c r="Y222" s="254"/>
      <c r="Z222" s="254"/>
      <c r="AA222" s="254"/>
      <c r="AB222" s="254"/>
      <c r="AG222" s="85"/>
    </row>
    <row r="223" spans="2:75" ht="12" thickBot="1" x14ac:dyDescent="0.2">
      <c r="C223" s="254"/>
      <c r="D223" s="255"/>
      <c r="E223" s="254"/>
      <c r="G223" s="254"/>
      <c r="H223" s="255"/>
      <c r="I223" s="254"/>
      <c r="J223" s="254"/>
      <c r="K223" s="254"/>
      <c r="L223" s="254"/>
      <c r="M223" s="254"/>
      <c r="N223" s="254"/>
      <c r="O223" s="254"/>
      <c r="P223" s="254"/>
      <c r="Q223" s="254"/>
      <c r="R223" s="254"/>
      <c r="S223" s="254"/>
      <c r="T223" s="254"/>
      <c r="U223" s="254"/>
      <c r="V223" s="254"/>
      <c r="W223" s="254"/>
      <c r="X223" s="254"/>
      <c r="Y223" s="254"/>
      <c r="Z223" s="254"/>
      <c r="AA223" s="254"/>
      <c r="AB223" s="254"/>
    </row>
    <row r="224" spans="2:75" x14ac:dyDescent="0.15">
      <c r="C224" s="40" t="s">
        <v>53</v>
      </c>
      <c r="D224" s="51" t="s">
        <v>50</v>
      </c>
      <c r="E224" s="52" t="s">
        <v>105</v>
      </c>
      <c r="G224" s="53" t="s">
        <v>6</v>
      </c>
      <c r="H224" s="54" t="s">
        <v>50</v>
      </c>
      <c r="I224" s="55">
        <v>40695</v>
      </c>
      <c r="J224" s="55">
        <v>41061</v>
      </c>
      <c r="K224" s="55">
        <v>41426</v>
      </c>
      <c r="L224" s="55"/>
      <c r="M224" s="55"/>
      <c r="N224" s="55"/>
      <c r="O224" s="55"/>
      <c r="P224" s="55"/>
      <c r="Q224" s="55"/>
      <c r="R224" s="55"/>
      <c r="S224" s="55"/>
      <c r="T224" s="55"/>
      <c r="U224" s="55"/>
      <c r="V224" s="55"/>
      <c r="W224" s="55"/>
      <c r="X224" s="55"/>
      <c r="Y224" s="55"/>
      <c r="Z224" s="55"/>
      <c r="AA224" s="55"/>
      <c r="AB224" s="55"/>
      <c r="AD224" s="56"/>
      <c r="BN224" s="40"/>
      <c r="BO224" s="40"/>
      <c r="BP224" s="40"/>
      <c r="BQ224" s="40"/>
    </row>
    <row r="225" spans="2:75" x14ac:dyDescent="0.15">
      <c r="C225" s="61" t="s">
        <v>59</v>
      </c>
      <c r="D225" s="62" t="s">
        <v>50</v>
      </c>
      <c r="E225" s="63" t="s">
        <v>44</v>
      </c>
      <c r="G225" s="61" t="s">
        <v>60</v>
      </c>
      <c r="H225" s="64" t="s">
        <v>50</v>
      </c>
      <c r="I225" s="65">
        <v>0.33</v>
      </c>
      <c r="J225" s="65">
        <v>0.33</v>
      </c>
      <c r="K225" s="65">
        <v>0.34</v>
      </c>
      <c r="L225" s="65"/>
      <c r="M225" s="65"/>
      <c r="N225" s="65"/>
      <c r="O225" s="65"/>
      <c r="P225" s="65"/>
      <c r="Q225" s="65"/>
      <c r="R225" s="65"/>
      <c r="S225" s="65"/>
      <c r="T225" s="65"/>
      <c r="U225" s="65"/>
      <c r="V225" s="65"/>
      <c r="W225" s="65"/>
      <c r="X225" s="65"/>
      <c r="Y225" s="65"/>
      <c r="Z225" s="65"/>
      <c r="AA225" s="65"/>
      <c r="AB225" s="65"/>
      <c r="AD225" s="56"/>
      <c r="AE225" s="57" t="str">
        <f>AE212</f>
        <v>Montant Comptabilisé hors aléas (€)</v>
      </c>
      <c r="AF225" s="66">
        <f>SUMIF($I224:$AB224,CONCATENATE("&lt;",AG$14),$I230:$AB230)</f>
        <v>0</v>
      </c>
      <c r="AG225" s="66">
        <f>SUMIF($I224:$AB224,CONCATENATE("&lt;",AH$14),$I230:$AB230)-SUM($AF225:AF225)</f>
        <v>0</v>
      </c>
      <c r="AH225" s="66">
        <f>SUMIF($I224:$AB224,CONCATENATE("&lt;",AI$14),$I230:$AB230)-SUM($AF225:AG225)</f>
        <v>0</v>
      </c>
      <c r="AI225" s="66">
        <f>SUMIF($I224:$AB224,CONCATENATE("&lt;",AJ$14),$I230:$AB230)-SUM($AF225:AH225)</f>
        <v>-66000</v>
      </c>
      <c r="AJ225" s="66">
        <f>SUMIF($I224:$AB224,CONCATENATE("&lt;",AK$14),$I230:$AB230)-SUM($AF225:AI225)</f>
        <v>-66000</v>
      </c>
      <c r="AK225" s="66">
        <f>SUMIF($I224:$AB224,CONCATENATE("&lt;",AL$14),$I230:$AB230)-SUM($AF225:AJ225)</f>
        <v>-68000</v>
      </c>
      <c r="AL225" s="66">
        <f>SUMIF($I224:$AB224,CONCATENATE("&lt;",AM$14),$I230:$AB230)-SUM($AF225:AK225)</f>
        <v>0</v>
      </c>
      <c r="AM225" s="66">
        <f>SUMIF($I224:$AB224,CONCATENATE("&lt;",AN$14),$I230:$AB230)-SUM($AF225:AL225)</f>
        <v>0</v>
      </c>
      <c r="AN225" s="66">
        <f>SUMIF($I224:$AB224,CONCATENATE("&lt;",AO$14),$I230:$AB230)-SUM($AF225:AM225)</f>
        <v>0</v>
      </c>
      <c r="AO225" s="66">
        <f>SUMIF($I224:$AB224,CONCATENATE("&lt;",AP$14),$I230:$AB230)-SUM($AF225:AN225)</f>
        <v>0</v>
      </c>
      <c r="AP225" s="66">
        <f>SUMIF($I224:$AB224,CONCATENATE("&lt;",AQ$14),$I230:$AB230)-SUM($AF225:AO225)</f>
        <v>0</v>
      </c>
      <c r="AQ225" s="66">
        <f>SUMIF($I224:$AB224,CONCATENATE("&lt;",AR$14),$I230:$AB230)-SUM($AF225:AP225)</f>
        <v>0</v>
      </c>
      <c r="AR225" s="66">
        <f>SUMIF($I224:$AB224,CONCATENATE("&lt;",AS$14),$I230:$AB230)-SUM($AF225:AQ225)</f>
        <v>0</v>
      </c>
      <c r="AS225" s="66">
        <f>SUMIF($I224:$AB224,CONCATENATE("&lt;",AT$14),$I230:$AB230)-SUM($AF225:AR225)</f>
        <v>0</v>
      </c>
      <c r="AT225" s="66">
        <f>SUMIF($I224:$AB224,CONCATENATE("&lt;",AU$14),$I230:$AB230)-SUM($AF225:AS225)</f>
        <v>0</v>
      </c>
      <c r="AU225" s="66">
        <f>SUMIF($I224:$AB224,CONCATENATE("&lt;",AV$14),$I230:$AB230)-SUM($AF225:AT225)</f>
        <v>0</v>
      </c>
      <c r="AV225" s="66">
        <f>SUMIF($I224:$AB224,CONCATENATE("&lt;",AW$14),$I230:$AB230)-SUM($AF225:AU225)</f>
        <v>0</v>
      </c>
      <c r="AW225" s="66">
        <f>SUMIF($I224:$AB224,CONCATENATE("&lt;",AX$14),$I230:$AB230)-SUM($AF225:AV225)</f>
        <v>0</v>
      </c>
      <c r="AX225" s="66">
        <f>SUMIF($I224:$AB224,CONCATENATE("&lt;",AY$14),$I230:$AB230)-SUM($AF225:AW225)</f>
        <v>0</v>
      </c>
      <c r="AY225" s="66">
        <f>SUMIF($I224:$AB224,CONCATENATE("&lt;",AZ$14),$I230:$AB230)-SUM($AF225:AX225)</f>
        <v>0</v>
      </c>
      <c r="AZ225" s="66">
        <f>SUMIF($I224:$AB224,CONCATENATE("&lt;",BA$14),$I230:$AB230)-SUM($AF225:AY225)</f>
        <v>0</v>
      </c>
      <c r="BA225" s="66">
        <f>SUMIF($I224:$AB224,CONCATENATE("&lt;",BB$14),$I230:$AB230)-SUM($AF225:AZ225)</f>
        <v>0</v>
      </c>
      <c r="BB225" s="66">
        <f>SUMIF($I224:$AB224,CONCATENATE("&lt;",BC$14),$I230:$AB230)-SUM($AF225:BA225)</f>
        <v>0</v>
      </c>
      <c r="BC225" s="66">
        <f>SUMIF($I224:$AB224,CONCATENATE("&lt;",BD$14),$I230:$AB230)-SUM($AF225:BB225)</f>
        <v>0</v>
      </c>
      <c r="BD225" s="66">
        <f>SUMIF($I224:$AB224,CONCATENATE("&lt;",BE$14),$I230:$AB230)-SUM($AF225:BC225)</f>
        <v>0</v>
      </c>
      <c r="BE225" s="66">
        <f>SUMIF($I224:$AB224,CONCATENATE("&lt;",BF$14),$I230:$AB230)-SUM($AF225:BD225)</f>
        <v>0</v>
      </c>
      <c r="BF225" s="66">
        <f>SUMIF($I224:$AB224,CONCATENATE("&lt;",BG$14),$I230:$AB230)-SUM($AF225:BE225)</f>
        <v>0</v>
      </c>
      <c r="BG225" s="66">
        <f>SUMIF($I224:$AB224,CONCATENATE("&lt;",BH$14),$I230:$AB230)-SUM($AF225:BF225)</f>
        <v>0</v>
      </c>
      <c r="BH225" s="66">
        <f>SUMIF($I224:$AB224,CONCATENATE("&lt;",BI$14),$I230:$AB230)-SUM($AF225:BG225)</f>
        <v>0</v>
      </c>
      <c r="BI225" s="66">
        <f>SUMIF($I224:$AB224,CONCATENATE("&lt;",BJ$14),$I230:$AB230)-SUM($AF225:BH225)</f>
        <v>0</v>
      </c>
      <c r="BJ225" s="66">
        <f>SUMIF($I224:$AB224,CONCATENATE("&lt;",BK$14),$I230:$AB230)-SUM($AF225:BI225)</f>
        <v>0</v>
      </c>
      <c r="BK225" s="66">
        <f>SUMIF($I224:$AB224,CONCATENATE("&lt;",BL$14),$I230:$AB230)-SUM($AF225:BJ225)</f>
        <v>0</v>
      </c>
      <c r="BL225" s="66">
        <f>SUMIF($I224:$AB224,CONCATENATE("&gt;=",BL$14),$I230:$AB230)</f>
        <v>0</v>
      </c>
      <c r="BN225" s="67">
        <v>1</v>
      </c>
      <c r="BO225" s="67"/>
      <c r="BP225" s="67"/>
      <c r="BQ225" s="67"/>
      <c r="BS225" s="59">
        <f>IF(E225=BS$14,1,0)</f>
        <v>0</v>
      </c>
      <c r="BT225" s="59">
        <f>IF(E225=BT$14,1,0)</f>
        <v>0</v>
      </c>
      <c r="BU225" s="59">
        <f>IF(E225=BU$14,1,0)</f>
        <v>0</v>
      </c>
      <c r="BV225" s="59">
        <f>IF(E225=BV$14,1,0)</f>
        <v>1</v>
      </c>
      <c r="BW225" s="59">
        <v>1</v>
      </c>
    </row>
    <row r="226" spans="2:75" x14ac:dyDescent="0.15">
      <c r="C226" s="61" t="s">
        <v>63</v>
      </c>
      <c r="D226" s="62" t="s">
        <v>50</v>
      </c>
      <c r="E226" s="68">
        <v>200000</v>
      </c>
      <c r="G226" s="61" t="s">
        <v>63</v>
      </c>
      <c r="H226" s="69"/>
      <c r="I226" s="70">
        <f t="shared" ref="I226:AB226" si="83">IF(I224="","",I225*-$E226)</f>
        <v>-66000</v>
      </c>
      <c r="J226" s="70">
        <f t="shared" si="83"/>
        <v>-66000</v>
      </c>
      <c r="K226" s="70">
        <f t="shared" si="83"/>
        <v>-68000</v>
      </c>
      <c r="L226" s="70" t="str">
        <f t="shared" si="83"/>
        <v/>
      </c>
      <c r="M226" s="70" t="str">
        <f t="shared" si="83"/>
        <v/>
      </c>
      <c r="N226" s="70" t="str">
        <f t="shared" si="83"/>
        <v/>
      </c>
      <c r="O226" s="70" t="str">
        <f t="shared" si="83"/>
        <v/>
      </c>
      <c r="P226" s="70" t="str">
        <f t="shared" si="83"/>
        <v/>
      </c>
      <c r="Q226" s="70" t="str">
        <f t="shared" si="83"/>
        <v/>
      </c>
      <c r="R226" s="70" t="str">
        <f t="shared" si="83"/>
        <v/>
      </c>
      <c r="S226" s="70" t="str">
        <f t="shared" si="83"/>
        <v/>
      </c>
      <c r="T226" s="70" t="str">
        <f t="shared" si="83"/>
        <v/>
      </c>
      <c r="U226" s="70" t="str">
        <f t="shared" si="83"/>
        <v/>
      </c>
      <c r="V226" s="70" t="str">
        <f t="shared" si="83"/>
        <v/>
      </c>
      <c r="W226" s="70" t="str">
        <f t="shared" si="83"/>
        <v/>
      </c>
      <c r="X226" s="70" t="str">
        <f t="shared" si="83"/>
        <v/>
      </c>
      <c r="Y226" s="70" t="str">
        <f t="shared" si="83"/>
        <v/>
      </c>
      <c r="Z226" s="70" t="str">
        <f t="shared" si="83"/>
        <v/>
      </c>
      <c r="AA226" s="70" t="str">
        <f t="shared" si="83"/>
        <v/>
      </c>
      <c r="AB226" s="70" t="str">
        <f t="shared" si="83"/>
        <v/>
      </c>
      <c r="AD226" s="56"/>
      <c r="AE226" s="57" t="str">
        <f>AE213</f>
        <v>Montant Comptabilisé yc aléas (€)</v>
      </c>
      <c r="AF226" s="66">
        <f>SUMIF($I224:$AB224,CONCATENATE("&lt;",AG$14),$I227:$AB227)</f>
        <v>0</v>
      </c>
      <c r="AG226" s="66">
        <f>SUMIF($I224:$AB224,CONCATENATE("&lt;",AH$14),$I227:$AB227)-SUM($AF226:AF226)</f>
        <v>0</v>
      </c>
      <c r="AH226" s="66">
        <f>SUMIF($I224:$AB224,CONCATENATE("&lt;",AI$14),$I227:$AB227)-SUM($AF226:AG226)</f>
        <v>0</v>
      </c>
      <c r="AI226" s="66">
        <f>SUMIF($I224:$AB224,CONCATENATE("&lt;",AJ$14),$I227:$AB227)-SUM($AF226:AH226)</f>
        <v>-68640</v>
      </c>
      <c r="AJ226" s="66">
        <f>SUMIF($I224:$AB224,CONCATENATE("&lt;",AK$14),$I227:$AB227)-SUM($AF226:AI226)</f>
        <v>-68640</v>
      </c>
      <c r="AK226" s="66">
        <f>SUMIF($I224:$AB224,CONCATENATE("&lt;",AL$14),$I227:$AB227)-SUM($AF226:AJ226)</f>
        <v>-70720</v>
      </c>
      <c r="AL226" s="66">
        <f>SUMIF($I224:$AB224,CONCATENATE("&lt;",AM$14),$I227:$AB227)-SUM($AF226:AK226)</f>
        <v>0</v>
      </c>
      <c r="AM226" s="66">
        <f>SUMIF($I224:$AB224,CONCATENATE("&lt;",AN$14),$I227:$AB227)-SUM($AF226:AL226)</f>
        <v>0</v>
      </c>
      <c r="AN226" s="66">
        <f>SUMIF($I224:$AB224,CONCATENATE("&lt;",AO$14),$I227:$AB227)-SUM($AF226:AM226)</f>
        <v>0</v>
      </c>
      <c r="AO226" s="66">
        <f>SUMIF($I224:$AB224,CONCATENATE("&lt;",AP$14),$I227:$AB227)-SUM($AF226:AN226)</f>
        <v>0</v>
      </c>
      <c r="AP226" s="66">
        <f>SUMIF($I224:$AB224,CONCATENATE("&lt;",AQ$14),$I227:$AB227)-SUM($AF226:AO226)</f>
        <v>0</v>
      </c>
      <c r="AQ226" s="66">
        <f>SUMIF($I224:$AB224,CONCATENATE("&lt;",AR$14),$I227:$AB227)-SUM($AF226:AP226)</f>
        <v>0</v>
      </c>
      <c r="AR226" s="66">
        <f>SUMIF($I224:$AB224,CONCATENATE("&lt;",AS$14),$I227:$AB227)-SUM($AF226:AQ226)</f>
        <v>0</v>
      </c>
      <c r="AS226" s="66">
        <f>SUMIF($I224:$AB224,CONCATENATE("&lt;",AT$14),$I227:$AB227)-SUM($AF226:AR226)</f>
        <v>0</v>
      </c>
      <c r="AT226" s="66">
        <f>SUMIF($I224:$AB224,CONCATENATE("&lt;",AU$14),$I227:$AB227)-SUM($AF226:AS226)</f>
        <v>0</v>
      </c>
      <c r="AU226" s="66">
        <f>SUMIF($I224:$AB224,CONCATENATE("&lt;",AV$14),$I227:$AB227)-SUM($AF226:AT226)</f>
        <v>0</v>
      </c>
      <c r="AV226" s="66">
        <f>SUMIF($I224:$AB224,CONCATENATE("&lt;",AW$14),$I227:$AB227)-SUM($AF226:AU226)</f>
        <v>0</v>
      </c>
      <c r="AW226" s="66">
        <f>SUMIF($I224:$AB224,CONCATENATE("&lt;",AX$14),$I227:$AB227)-SUM($AF226:AV226)</f>
        <v>0</v>
      </c>
      <c r="AX226" s="66">
        <f>SUMIF($I224:$AB224,CONCATENATE("&lt;",AY$14),$I227:$AB227)-SUM($AF226:AW226)</f>
        <v>0</v>
      </c>
      <c r="AY226" s="66">
        <f>SUMIF($I224:$AB224,CONCATENATE("&lt;",AZ$14),$I227:$AB227)-SUM($AF226:AX226)</f>
        <v>0</v>
      </c>
      <c r="AZ226" s="66">
        <f>SUMIF($I224:$AB224,CONCATENATE("&lt;",BA$14),$I227:$AB227)-SUM($AF226:AY226)</f>
        <v>0</v>
      </c>
      <c r="BA226" s="66">
        <f>SUMIF($I224:$AB224,CONCATENATE("&lt;",BB$14),$I227:$AB227)-SUM($AF226:AZ226)</f>
        <v>0</v>
      </c>
      <c r="BB226" s="66">
        <f>SUMIF($I224:$AB224,CONCATENATE("&lt;",BC$14),$I227:$AB227)-SUM($AF226:BA226)</f>
        <v>0</v>
      </c>
      <c r="BC226" s="66">
        <f>SUMIF($I224:$AB224,CONCATENATE("&lt;",BD$14),$I227:$AB227)-SUM($AF226:BB226)</f>
        <v>0</v>
      </c>
      <c r="BD226" s="66">
        <f>SUMIF($I224:$AB224,CONCATENATE("&lt;",BE$14),$I227:$AB227)-SUM($AF226:BC226)</f>
        <v>0</v>
      </c>
      <c r="BE226" s="66">
        <f>SUMIF($I224:$AB224,CONCATENATE("&lt;",BF$14),$I227:$AB227)-SUM($AF226:BD226)</f>
        <v>0</v>
      </c>
      <c r="BF226" s="66">
        <f>SUMIF($I224:$AB224,CONCATENATE("&lt;",BG$14),$I227:$AB227)-SUM($AF226:BE226)</f>
        <v>0</v>
      </c>
      <c r="BG226" s="66">
        <f>SUMIF($I224:$AB224,CONCATENATE("&lt;",BH$14),$I227:$AB227)-SUM($AF226:BF226)</f>
        <v>0</v>
      </c>
      <c r="BH226" s="66">
        <f>SUMIF($I224:$AB224,CONCATENATE("&lt;",BI$14),$I227:$AB227)-SUM($AF226:BG226)</f>
        <v>0</v>
      </c>
      <c r="BI226" s="66">
        <f>SUMIF($I224:$AB224,CONCATENATE("&lt;",BJ$14),$I227:$AB227)-SUM($AF226:BH226)</f>
        <v>0</v>
      </c>
      <c r="BJ226" s="66">
        <f>SUMIF($I224:$AB224,CONCATENATE("&lt;",BK$14),$I227:$AB227)-SUM($AF226:BI226)</f>
        <v>0</v>
      </c>
      <c r="BK226" s="66">
        <f>SUMIF($I224:$AB224,CONCATENATE("&lt;",BL$14),$I227:$AB227)-SUM($AF226:BJ226)</f>
        <v>0</v>
      </c>
      <c r="BL226" s="66">
        <f>SUMIF($I224:$AB224,CONCATENATE("&gt;=",BL$14),$I227:$AB227)</f>
        <v>0</v>
      </c>
      <c r="BN226" s="67"/>
      <c r="BO226" s="67">
        <v>1</v>
      </c>
      <c r="BP226" s="67"/>
      <c r="BQ226" s="67"/>
      <c r="BS226" s="59">
        <f>IF(BS225=1,1,0)</f>
        <v>0</v>
      </c>
      <c r="BT226" s="59">
        <f>IF(BT225=1,1,0)</f>
        <v>0</v>
      </c>
      <c r="BU226" s="59">
        <f>IF(BU225=1,1,0)</f>
        <v>0</v>
      </c>
      <c r="BV226" s="59">
        <f>IF(BV225=1,1,0)</f>
        <v>1</v>
      </c>
      <c r="BW226" s="59">
        <v>1</v>
      </c>
    </row>
    <row r="227" spans="2:75" x14ac:dyDescent="0.15">
      <c r="C227" s="61" t="s">
        <v>66</v>
      </c>
      <c r="D227" s="69" t="s">
        <v>67</v>
      </c>
      <c r="E227" s="71">
        <v>0.04</v>
      </c>
      <c r="G227" s="251" t="s">
        <v>68</v>
      </c>
      <c r="H227" s="252"/>
      <c r="I227" s="253">
        <f>IF(I224="","",I230*(1+$E227))</f>
        <v>-68640</v>
      </c>
      <c r="J227" s="253">
        <f>IF(J224="","",J230*(1+$E227))</f>
        <v>-68640</v>
      </c>
      <c r="K227" s="253">
        <f>IF(K224="","",K230*(1+$E227))</f>
        <v>-70720</v>
      </c>
      <c r="L227" s="253" t="str">
        <f t="shared" ref="L227:AB227" si="84">IF(L224="","",L230*(1+$E227))</f>
        <v/>
      </c>
      <c r="M227" s="253" t="str">
        <f t="shared" si="84"/>
        <v/>
      </c>
      <c r="N227" s="253" t="str">
        <f t="shared" si="84"/>
        <v/>
      </c>
      <c r="O227" s="253" t="str">
        <f t="shared" si="84"/>
        <v/>
      </c>
      <c r="P227" s="253" t="str">
        <f t="shared" si="84"/>
        <v/>
      </c>
      <c r="Q227" s="253" t="str">
        <f t="shared" si="84"/>
        <v/>
      </c>
      <c r="R227" s="253" t="str">
        <f t="shared" si="84"/>
        <v/>
      </c>
      <c r="S227" s="253" t="str">
        <f t="shared" si="84"/>
        <v/>
      </c>
      <c r="T227" s="253" t="str">
        <f t="shared" si="84"/>
        <v/>
      </c>
      <c r="U227" s="253" t="str">
        <f t="shared" si="84"/>
        <v/>
      </c>
      <c r="V227" s="253" t="str">
        <f t="shared" si="84"/>
        <v/>
      </c>
      <c r="W227" s="253" t="str">
        <f t="shared" si="84"/>
        <v/>
      </c>
      <c r="X227" s="253" t="str">
        <f t="shared" si="84"/>
        <v/>
      </c>
      <c r="Y227" s="253" t="str">
        <f t="shared" si="84"/>
        <v/>
      </c>
      <c r="Z227" s="253" t="str">
        <f t="shared" si="84"/>
        <v/>
      </c>
      <c r="AA227" s="253" t="str">
        <f t="shared" si="84"/>
        <v/>
      </c>
      <c r="AB227" s="253" t="str">
        <f t="shared" si="84"/>
        <v/>
      </c>
      <c r="AD227" s="56"/>
      <c r="AE227" s="75"/>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c r="BI227" s="76"/>
      <c r="BJ227" s="76"/>
      <c r="BK227" s="76"/>
      <c r="BL227" s="76"/>
    </row>
    <row r="228" spans="2:75" x14ac:dyDescent="0.15">
      <c r="B228" s="310" t="s">
        <v>69</v>
      </c>
      <c r="C228" s="61" t="s">
        <v>70</v>
      </c>
      <c r="D228" s="77" t="s">
        <v>71</v>
      </c>
      <c r="E228" s="71"/>
      <c r="G228" s="254" t="s">
        <v>72</v>
      </c>
      <c r="H228" s="255"/>
      <c r="I228" s="256">
        <f>IF(I224="","",IF(COUNT(I224:AB224)&gt;1,$G$382,$G$383))</f>
        <v>0</v>
      </c>
      <c r="J228" s="256">
        <f t="shared" ref="J228:AB228" si="85">IF(J224="","",$G$383)</f>
        <v>45</v>
      </c>
      <c r="K228" s="256">
        <f t="shared" si="85"/>
        <v>45</v>
      </c>
      <c r="L228" s="256" t="str">
        <f t="shared" si="85"/>
        <v/>
      </c>
      <c r="M228" s="256" t="str">
        <f t="shared" si="85"/>
        <v/>
      </c>
      <c r="N228" s="256" t="str">
        <f t="shared" si="85"/>
        <v/>
      </c>
      <c r="O228" s="256" t="str">
        <f t="shared" si="85"/>
        <v/>
      </c>
      <c r="P228" s="256" t="str">
        <f t="shared" si="85"/>
        <v/>
      </c>
      <c r="Q228" s="256" t="str">
        <f t="shared" si="85"/>
        <v/>
      </c>
      <c r="R228" s="256" t="str">
        <f t="shared" si="85"/>
        <v/>
      </c>
      <c r="S228" s="256" t="str">
        <f t="shared" si="85"/>
        <v/>
      </c>
      <c r="T228" s="256" t="str">
        <f t="shared" si="85"/>
        <v/>
      </c>
      <c r="U228" s="256" t="str">
        <f t="shared" si="85"/>
        <v/>
      </c>
      <c r="V228" s="256" t="str">
        <f t="shared" si="85"/>
        <v/>
      </c>
      <c r="W228" s="256" t="str">
        <f t="shared" si="85"/>
        <v/>
      </c>
      <c r="X228" s="256" t="str">
        <f t="shared" si="85"/>
        <v/>
      </c>
      <c r="Y228" s="256" t="str">
        <f t="shared" si="85"/>
        <v/>
      </c>
      <c r="Z228" s="256" t="str">
        <f t="shared" si="85"/>
        <v/>
      </c>
      <c r="AA228" s="256" t="str">
        <f t="shared" si="85"/>
        <v/>
      </c>
      <c r="AB228" s="256" t="str">
        <f t="shared" si="85"/>
        <v/>
      </c>
      <c r="AD228" s="56"/>
      <c r="AE228" s="80"/>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c r="BI228" s="81"/>
      <c r="BJ228" s="81"/>
      <c r="BK228" s="81"/>
      <c r="BL228" s="81"/>
    </row>
    <row r="229" spans="2:75" x14ac:dyDescent="0.15">
      <c r="B229" s="310"/>
      <c r="C229" s="61" t="s">
        <v>73</v>
      </c>
      <c r="D229" s="77" t="s">
        <v>71</v>
      </c>
      <c r="E229" s="82"/>
      <c r="G229" s="254" t="s">
        <v>74</v>
      </c>
      <c r="H229" s="255"/>
      <c r="I229" s="257">
        <f>IF(I224="","",IF(COUNT(I224:AB224)&gt;1,I224+I228+$I$382+$J$382,I224+I228+$I$383+$J$383))</f>
        <v>40695</v>
      </c>
      <c r="J229" s="257">
        <f t="shared" ref="J229:AB229" si="86">IF(J224="","",J224+J228+$I$383+$J$383)</f>
        <v>41106</v>
      </c>
      <c r="K229" s="257">
        <f t="shared" si="86"/>
        <v>41471</v>
      </c>
      <c r="L229" s="257" t="str">
        <f t="shared" si="86"/>
        <v/>
      </c>
      <c r="M229" s="257" t="str">
        <f t="shared" si="86"/>
        <v/>
      </c>
      <c r="N229" s="257" t="str">
        <f t="shared" si="86"/>
        <v/>
      </c>
      <c r="O229" s="257" t="str">
        <f t="shared" si="86"/>
        <v/>
      </c>
      <c r="P229" s="257" t="str">
        <f t="shared" si="86"/>
        <v/>
      </c>
      <c r="Q229" s="257" t="str">
        <f t="shared" si="86"/>
        <v/>
      </c>
      <c r="R229" s="257" t="str">
        <f t="shared" si="86"/>
        <v/>
      </c>
      <c r="S229" s="257" t="str">
        <f t="shared" si="86"/>
        <v/>
      </c>
      <c r="T229" s="257" t="str">
        <f t="shared" si="86"/>
        <v/>
      </c>
      <c r="U229" s="257" t="str">
        <f t="shared" si="86"/>
        <v/>
      </c>
      <c r="V229" s="257" t="str">
        <f t="shared" si="86"/>
        <v/>
      </c>
      <c r="W229" s="257" t="str">
        <f t="shared" si="86"/>
        <v/>
      </c>
      <c r="X229" s="257" t="str">
        <f t="shared" si="86"/>
        <v/>
      </c>
      <c r="Y229" s="257" t="str">
        <f t="shared" si="86"/>
        <v/>
      </c>
      <c r="Z229" s="257" t="str">
        <f t="shared" si="86"/>
        <v/>
      </c>
      <c r="AA229" s="257" t="str">
        <f t="shared" si="86"/>
        <v/>
      </c>
      <c r="AB229" s="257" t="str">
        <f t="shared" si="86"/>
        <v/>
      </c>
    </row>
    <row r="230" spans="2:75" x14ac:dyDescent="0.15">
      <c r="C230" s="61" t="s">
        <v>75</v>
      </c>
      <c r="D230" s="83"/>
      <c r="E230" s="84">
        <f>(E228*E226)+E229</f>
        <v>0</v>
      </c>
      <c r="G230" s="254" t="s">
        <v>76</v>
      </c>
      <c r="H230" s="255"/>
      <c r="I230" s="256">
        <v>-66000</v>
      </c>
      <c r="J230" s="256">
        <v>-66000</v>
      </c>
      <c r="K230" s="256">
        <v>-68000</v>
      </c>
      <c r="L230" s="256" t="s">
        <v>208</v>
      </c>
      <c r="M230" s="256" t="s">
        <v>208</v>
      </c>
      <c r="N230" s="256" t="s">
        <v>208</v>
      </c>
      <c r="O230" s="256" t="s">
        <v>208</v>
      </c>
      <c r="P230" s="256" t="s">
        <v>208</v>
      </c>
      <c r="Q230" s="256" t="s">
        <v>208</v>
      </c>
      <c r="R230" s="256" t="s">
        <v>208</v>
      </c>
      <c r="S230" s="256" t="s">
        <v>208</v>
      </c>
      <c r="T230" s="256" t="s">
        <v>208</v>
      </c>
      <c r="U230" s="256" t="s">
        <v>208</v>
      </c>
      <c r="V230" s="256" t="s">
        <v>208</v>
      </c>
      <c r="W230" s="256" t="s">
        <v>208</v>
      </c>
      <c r="X230" s="256" t="s">
        <v>208</v>
      </c>
      <c r="Y230" s="256" t="s">
        <v>208</v>
      </c>
      <c r="Z230" s="256" t="s">
        <v>208</v>
      </c>
      <c r="AA230" s="256" t="s">
        <v>208</v>
      </c>
      <c r="AB230" s="256" t="s">
        <v>208</v>
      </c>
      <c r="AG230" s="85"/>
    </row>
    <row r="231" spans="2:75" x14ac:dyDescent="0.15">
      <c r="C231" s="86" t="s">
        <v>77</v>
      </c>
      <c r="D231" s="87"/>
      <c r="E231" s="88" t="str">
        <f>$E$383</f>
        <v>Virement</v>
      </c>
      <c r="G231" s="258" t="s">
        <v>78</v>
      </c>
      <c r="H231" s="255"/>
      <c r="I231" s="259">
        <f>IF(I224="","",1/(POWER(1+$E$371,(I224-$E$372)/365)))</f>
        <v>0.8868131358537934</v>
      </c>
      <c r="J231" s="259">
        <f t="shared" ref="J231:AB231" si="87">IF(J224="","",1/(POWER(1+$E$371,(J224-$E$372)/365)))</f>
        <v>0.79726190997354718</v>
      </c>
      <c r="K231" s="259">
        <f t="shared" si="87"/>
        <v>0.71696214925678692</v>
      </c>
      <c r="L231" s="259" t="str">
        <f t="shared" si="87"/>
        <v/>
      </c>
      <c r="M231" s="259" t="str">
        <f t="shared" si="87"/>
        <v/>
      </c>
      <c r="N231" s="259" t="str">
        <f t="shared" si="87"/>
        <v/>
      </c>
      <c r="O231" s="259" t="str">
        <f t="shared" si="87"/>
        <v/>
      </c>
      <c r="P231" s="259" t="str">
        <f t="shared" si="87"/>
        <v/>
      </c>
      <c r="Q231" s="259" t="str">
        <f t="shared" si="87"/>
        <v/>
      </c>
      <c r="R231" s="259" t="str">
        <f t="shared" si="87"/>
        <v/>
      </c>
      <c r="S231" s="259" t="str">
        <f t="shared" si="87"/>
        <v/>
      </c>
      <c r="T231" s="259" t="str">
        <f t="shared" si="87"/>
        <v/>
      </c>
      <c r="U231" s="259" t="str">
        <f t="shared" si="87"/>
        <v/>
      </c>
      <c r="V231" s="259" t="str">
        <f t="shared" si="87"/>
        <v/>
      </c>
      <c r="W231" s="259" t="str">
        <f t="shared" si="87"/>
        <v/>
      </c>
      <c r="X231" s="259" t="str">
        <f t="shared" si="87"/>
        <v/>
      </c>
      <c r="Y231" s="259" t="str">
        <f t="shared" si="87"/>
        <v/>
      </c>
      <c r="Z231" s="259" t="str">
        <f t="shared" si="87"/>
        <v/>
      </c>
      <c r="AA231" s="259" t="str">
        <f t="shared" si="87"/>
        <v/>
      </c>
      <c r="AB231" s="259" t="str">
        <f t="shared" si="87"/>
        <v/>
      </c>
      <c r="AG231" s="85"/>
    </row>
    <row r="232" spans="2:75" x14ac:dyDescent="0.15">
      <c r="C232" s="251" t="s">
        <v>79</v>
      </c>
      <c r="D232" s="252"/>
      <c r="E232" s="253">
        <f>SUMPRODUCT(I231:AB231,I230:AB230)</f>
        <v>-159902.37917406598</v>
      </c>
      <c r="G232" s="254" t="s">
        <v>80</v>
      </c>
      <c r="H232" s="255"/>
      <c r="I232" s="257" t="str">
        <f>IF(OR(E226=0,E226=""),"",IF(E225=$A$15,I224,""))</f>
        <v/>
      </c>
      <c r="J232" s="260"/>
      <c r="K232" s="260"/>
      <c r="L232" s="254"/>
      <c r="M232" s="254"/>
      <c r="N232" s="254"/>
      <c r="O232" s="254"/>
      <c r="P232" s="254"/>
      <c r="Q232" s="254"/>
      <c r="R232" s="254"/>
      <c r="S232" s="254"/>
      <c r="T232" s="254"/>
      <c r="U232" s="254"/>
      <c r="V232" s="254"/>
      <c r="W232" s="254"/>
      <c r="X232" s="254"/>
      <c r="Y232" s="254"/>
      <c r="Z232" s="254"/>
      <c r="AA232" s="254"/>
      <c r="AB232" s="254"/>
      <c r="AG232" s="85"/>
    </row>
    <row r="233" spans="2:75" x14ac:dyDescent="0.15">
      <c r="C233" s="254" t="s">
        <v>81</v>
      </c>
      <c r="D233" s="255"/>
      <c r="E233" s="256">
        <f>SUMPRODUCT(I231:AB231,I227:AB227)</f>
        <v>-166298.4743410286</v>
      </c>
      <c r="G233" s="254" t="s">
        <v>82</v>
      </c>
      <c r="H233" s="255"/>
      <c r="I233" s="257">
        <f>IF(COUNT(I224:AB224)=0,"",MAX(I224:AB224))</f>
        <v>41426</v>
      </c>
      <c r="J233" s="259"/>
      <c r="K233" s="259"/>
      <c r="L233" s="261"/>
      <c r="M233" s="261"/>
      <c r="N233" s="261"/>
      <c r="O233" s="261"/>
      <c r="P233" s="261"/>
      <c r="Q233" s="261"/>
      <c r="R233" s="261"/>
      <c r="S233" s="261"/>
      <c r="T233" s="261"/>
      <c r="U233" s="261"/>
      <c r="V233" s="261"/>
      <c r="W233" s="261"/>
      <c r="X233" s="261"/>
      <c r="Y233" s="261"/>
      <c r="Z233" s="261"/>
      <c r="AA233" s="261"/>
      <c r="AB233" s="261"/>
      <c r="AG233" s="85"/>
    </row>
    <row r="234" spans="2:75" x14ac:dyDescent="0.15">
      <c r="C234" s="254" t="s">
        <v>83</v>
      </c>
      <c r="D234" s="255"/>
      <c r="E234" s="256">
        <f>E226+E230</f>
        <v>200000</v>
      </c>
      <c r="G234" s="254"/>
      <c r="H234" s="254"/>
      <c r="I234" s="262"/>
      <c r="J234" s="254"/>
      <c r="K234" s="254"/>
      <c r="L234" s="254"/>
      <c r="M234" s="254"/>
      <c r="N234" s="254"/>
      <c r="O234" s="254"/>
      <c r="P234" s="254"/>
      <c r="Q234" s="254"/>
      <c r="R234" s="254"/>
      <c r="S234" s="254"/>
      <c r="T234" s="254"/>
      <c r="U234" s="254"/>
      <c r="V234" s="254"/>
      <c r="W234" s="254"/>
      <c r="X234" s="254"/>
      <c r="Y234" s="254"/>
      <c r="Z234" s="254"/>
      <c r="AA234" s="254"/>
      <c r="AB234" s="254"/>
      <c r="AG234" s="85"/>
    </row>
    <row r="235" spans="2:75" x14ac:dyDescent="0.15">
      <c r="C235" s="254"/>
      <c r="D235" s="254"/>
      <c r="E235" s="254"/>
      <c r="G235" s="254"/>
      <c r="H235" s="255"/>
      <c r="I235" s="254"/>
      <c r="J235" s="254"/>
      <c r="K235" s="254"/>
      <c r="L235" s="254"/>
      <c r="M235" s="254"/>
      <c r="N235" s="254"/>
      <c r="O235" s="254"/>
      <c r="P235" s="254"/>
      <c r="Q235" s="254"/>
      <c r="R235" s="254"/>
      <c r="S235" s="254"/>
      <c r="T235" s="254"/>
      <c r="U235" s="254"/>
      <c r="V235" s="254"/>
      <c r="W235" s="254"/>
      <c r="X235" s="254"/>
      <c r="Y235" s="254"/>
      <c r="Z235" s="254"/>
      <c r="AA235" s="254"/>
      <c r="AB235" s="254"/>
      <c r="AG235" s="85"/>
    </row>
    <row r="236" spans="2:75" ht="12" thickBot="1" x14ac:dyDescent="0.2">
      <c r="C236" s="254"/>
      <c r="D236" s="255"/>
      <c r="E236" s="254"/>
      <c r="G236" s="254"/>
      <c r="H236" s="255"/>
      <c r="I236" s="254"/>
      <c r="J236" s="254"/>
      <c r="K236" s="254"/>
      <c r="L236" s="254"/>
      <c r="M236" s="254"/>
      <c r="N236" s="254"/>
      <c r="O236" s="254"/>
      <c r="P236" s="254"/>
      <c r="Q236" s="254"/>
      <c r="R236" s="254"/>
      <c r="S236" s="254"/>
      <c r="T236" s="254"/>
      <c r="U236" s="254"/>
      <c r="V236" s="254"/>
      <c r="W236" s="254"/>
      <c r="X236" s="254"/>
      <c r="Y236" s="254"/>
      <c r="Z236" s="254"/>
      <c r="AA236" s="254"/>
      <c r="AB236" s="254"/>
    </row>
    <row r="237" spans="2:75" x14ac:dyDescent="0.15">
      <c r="C237" s="40" t="s">
        <v>53</v>
      </c>
      <c r="D237" s="51" t="s">
        <v>50</v>
      </c>
      <c r="E237" s="52" t="s">
        <v>106</v>
      </c>
      <c r="G237" s="53" t="s">
        <v>6</v>
      </c>
      <c r="H237" s="54" t="s">
        <v>50</v>
      </c>
      <c r="I237" s="55">
        <v>40695</v>
      </c>
      <c r="J237" s="55">
        <v>41061</v>
      </c>
      <c r="K237" s="55"/>
      <c r="L237" s="55"/>
      <c r="M237" s="55"/>
      <c r="N237" s="55"/>
      <c r="O237" s="55"/>
      <c r="P237" s="55"/>
      <c r="Q237" s="55"/>
      <c r="R237" s="55"/>
      <c r="S237" s="55"/>
      <c r="T237" s="55"/>
      <c r="U237" s="55"/>
      <c r="V237" s="55"/>
      <c r="W237" s="55"/>
      <c r="X237" s="55"/>
      <c r="Y237" s="55"/>
      <c r="Z237" s="55"/>
      <c r="AA237" s="55"/>
      <c r="AB237" s="55"/>
      <c r="AD237" s="56"/>
      <c r="BN237" s="40"/>
      <c r="BO237" s="40"/>
      <c r="BP237" s="40"/>
      <c r="BQ237" s="40"/>
    </row>
    <row r="238" spans="2:75" x14ac:dyDescent="0.15">
      <c r="C238" s="61" t="s">
        <v>59</v>
      </c>
      <c r="D238" s="62" t="s">
        <v>50</v>
      </c>
      <c r="E238" s="63" t="s">
        <v>44</v>
      </c>
      <c r="G238" s="61" t="s">
        <v>60</v>
      </c>
      <c r="H238" s="64" t="s">
        <v>50</v>
      </c>
      <c r="I238" s="65">
        <v>0.6</v>
      </c>
      <c r="J238" s="65">
        <v>0.4</v>
      </c>
      <c r="K238" s="65"/>
      <c r="L238" s="65"/>
      <c r="M238" s="65"/>
      <c r="N238" s="65"/>
      <c r="O238" s="65"/>
      <c r="P238" s="65"/>
      <c r="Q238" s="65"/>
      <c r="R238" s="65"/>
      <c r="S238" s="65"/>
      <c r="T238" s="65"/>
      <c r="U238" s="65"/>
      <c r="V238" s="65"/>
      <c r="W238" s="65"/>
      <c r="X238" s="65"/>
      <c r="Y238" s="65"/>
      <c r="Z238" s="65"/>
      <c r="AA238" s="65"/>
      <c r="AB238" s="65"/>
      <c r="AD238" s="56"/>
      <c r="AE238" s="57" t="str">
        <f>AE225</f>
        <v>Montant Comptabilisé hors aléas (€)</v>
      </c>
      <c r="AF238" s="66">
        <f>SUMIF($I237:$AB237,CONCATENATE("&lt;",AG$14),$I243:$AB243)</f>
        <v>0</v>
      </c>
      <c r="AG238" s="66">
        <f>SUMIF($I237:$AB237,CONCATENATE("&lt;",AH$14),$I243:$AB243)-SUM($AF238:AF238)</f>
        <v>0</v>
      </c>
      <c r="AH238" s="66">
        <f>SUMIF($I237:$AB237,CONCATENATE("&lt;",AI$14),$I243:$AB243)-SUM($AF238:AG238)</f>
        <v>0</v>
      </c>
      <c r="AI238" s="66">
        <f>SUMIF($I237:$AB237,CONCATENATE("&lt;",AJ$14),$I243:$AB243)-SUM($AF238:AH238)</f>
        <v>-741720</v>
      </c>
      <c r="AJ238" s="66">
        <f>SUMIF($I237:$AB237,CONCATENATE("&lt;",AK$14),$I243:$AB243)-SUM($AF238:AI238)</f>
        <v>-494480</v>
      </c>
      <c r="AK238" s="66">
        <f>SUMIF($I237:$AB237,CONCATENATE("&lt;",AL$14),$I243:$AB243)-SUM($AF238:AJ238)</f>
        <v>0</v>
      </c>
      <c r="AL238" s="66">
        <f>SUMIF($I237:$AB237,CONCATENATE("&lt;",AM$14),$I243:$AB243)-SUM($AF238:AK238)</f>
        <v>0</v>
      </c>
      <c r="AM238" s="66">
        <f>SUMIF($I237:$AB237,CONCATENATE("&lt;",AN$14),$I243:$AB243)-SUM($AF238:AL238)</f>
        <v>0</v>
      </c>
      <c r="AN238" s="66">
        <f>SUMIF($I237:$AB237,CONCATENATE("&lt;",AO$14),$I243:$AB243)-SUM($AF238:AM238)</f>
        <v>0</v>
      </c>
      <c r="AO238" s="66">
        <f>SUMIF($I237:$AB237,CONCATENATE("&lt;",AP$14),$I243:$AB243)-SUM($AF238:AN238)</f>
        <v>0</v>
      </c>
      <c r="AP238" s="66">
        <f>SUMIF($I237:$AB237,CONCATENATE("&lt;",AQ$14),$I243:$AB243)-SUM($AF238:AO238)</f>
        <v>0</v>
      </c>
      <c r="AQ238" s="66">
        <f>SUMIF($I237:$AB237,CONCATENATE("&lt;",AR$14),$I243:$AB243)-SUM($AF238:AP238)</f>
        <v>0</v>
      </c>
      <c r="AR238" s="66">
        <f>SUMIF($I237:$AB237,CONCATENATE("&lt;",AS$14),$I243:$AB243)-SUM($AF238:AQ238)</f>
        <v>0</v>
      </c>
      <c r="AS238" s="66">
        <f>SUMIF($I237:$AB237,CONCATENATE("&lt;",AT$14),$I243:$AB243)-SUM($AF238:AR238)</f>
        <v>0</v>
      </c>
      <c r="AT238" s="66">
        <f>SUMIF($I237:$AB237,CONCATENATE("&lt;",AU$14),$I243:$AB243)-SUM($AF238:AS238)</f>
        <v>0</v>
      </c>
      <c r="AU238" s="66">
        <f>SUMIF($I237:$AB237,CONCATENATE("&lt;",AV$14),$I243:$AB243)-SUM($AF238:AT238)</f>
        <v>0</v>
      </c>
      <c r="AV238" s="66">
        <f>SUMIF($I237:$AB237,CONCATENATE("&lt;",AW$14),$I243:$AB243)-SUM($AF238:AU238)</f>
        <v>0</v>
      </c>
      <c r="AW238" s="66">
        <f>SUMIF($I237:$AB237,CONCATENATE("&lt;",AX$14),$I243:$AB243)-SUM($AF238:AV238)</f>
        <v>0</v>
      </c>
      <c r="AX238" s="66">
        <f>SUMIF($I237:$AB237,CONCATENATE("&lt;",AY$14),$I243:$AB243)-SUM($AF238:AW238)</f>
        <v>0</v>
      </c>
      <c r="AY238" s="66">
        <f>SUMIF($I237:$AB237,CONCATENATE("&lt;",AZ$14),$I243:$AB243)-SUM($AF238:AX238)</f>
        <v>0</v>
      </c>
      <c r="AZ238" s="66">
        <f>SUMIF($I237:$AB237,CONCATENATE("&lt;",BA$14),$I243:$AB243)-SUM($AF238:AY238)</f>
        <v>0</v>
      </c>
      <c r="BA238" s="66">
        <f>SUMIF($I237:$AB237,CONCATENATE("&lt;",BB$14),$I243:$AB243)-SUM($AF238:AZ238)</f>
        <v>0</v>
      </c>
      <c r="BB238" s="66">
        <f>SUMIF($I237:$AB237,CONCATENATE("&lt;",BC$14),$I243:$AB243)-SUM($AF238:BA238)</f>
        <v>0</v>
      </c>
      <c r="BC238" s="66">
        <f>SUMIF($I237:$AB237,CONCATENATE("&lt;",BD$14),$I243:$AB243)-SUM($AF238:BB238)</f>
        <v>0</v>
      </c>
      <c r="BD238" s="66">
        <f>SUMIF($I237:$AB237,CONCATENATE("&lt;",BE$14),$I243:$AB243)-SUM($AF238:BC238)</f>
        <v>0</v>
      </c>
      <c r="BE238" s="66">
        <f>SUMIF($I237:$AB237,CONCATENATE("&lt;",BF$14),$I243:$AB243)-SUM($AF238:BD238)</f>
        <v>0</v>
      </c>
      <c r="BF238" s="66">
        <f>SUMIF($I237:$AB237,CONCATENATE("&lt;",BG$14),$I243:$AB243)-SUM($AF238:BE238)</f>
        <v>0</v>
      </c>
      <c r="BG238" s="66">
        <f>SUMIF($I237:$AB237,CONCATENATE("&lt;",BH$14),$I243:$AB243)-SUM($AF238:BF238)</f>
        <v>0</v>
      </c>
      <c r="BH238" s="66">
        <f>SUMIF($I237:$AB237,CONCATENATE("&lt;",BI$14),$I243:$AB243)-SUM($AF238:BG238)</f>
        <v>0</v>
      </c>
      <c r="BI238" s="66">
        <f>SUMIF($I237:$AB237,CONCATENATE("&lt;",BJ$14),$I243:$AB243)-SUM($AF238:BH238)</f>
        <v>0</v>
      </c>
      <c r="BJ238" s="66">
        <f>SUMIF($I237:$AB237,CONCATENATE("&lt;",BK$14),$I243:$AB243)-SUM($AF238:BI238)</f>
        <v>0</v>
      </c>
      <c r="BK238" s="66">
        <f>SUMIF($I237:$AB237,CONCATENATE("&lt;",BL$14),$I243:$AB243)-SUM($AF238:BJ238)</f>
        <v>0</v>
      </c>
      <c r="BL238" s="66">
        <f>SUMIF($I237:$AB237,CONCATENATE("&gt;=",BL$14),$I243:$AB243)</f>
        <v>0</v>
      </c>
      <c r="BN238" s="67">
        <v>1</v>
      </c>
      <c r="BO238" s="67"/>
      <c r="BP238" s="67"/>
      <c r="BQ238" s="67"/>
      <c r="BS238" s="59">
        <f>IF(E238=BS$14,1,0)</f>
        <v>0</v>
      </c>
      <c r="BT238" s="59">
        <f>IF(E238=BT$14,1,0)</f>
        <v>0</v>
      </c>
      <c r="BU238" s="59">
        <f>IF(E238=BU$14,1,0)</f>
        <v>0</v>
      </c>
      <c r="BV238" s="59">
        <f>IF(E238=BV$14,1,0)</f>
        <v>1</v>
      </c>
      <c r="BW238" s="59">
        <v>1</v>
      </c>
    </row>
    <row r="239" spans="2:75" x14ac:dyDescent="0.15">
      <c r="C239" s="61" t="s">
        <v>63</v>
      </c>
      <c r="D239" s="62" t="s">
        <v>50</v>
      </c>
      <c r="E239" s="68">
        <f>1236200</f>
        <v>1236200</v>
      </c>
      <c r="G239" s="61" t="s">
        <v>63</v>
      </c>
      <c r="H239" s="69"/>
      <c r="I239" s="70">
        <f t="shared" ref="I239:AB239" si="88">IF(I237="","",I238*-$E239)</f>
        <v>-741720</v>
      </c>
      <c r="J239" s="70">
        <f t="shared" si="88"/>
        <v>-494480</v>
      </c>
      <c r="K239" s="70" t="str">
        <f t="shared" si="88"/>
        <v/>
      </c>
      <c r="L239" s="70" t="str">
        <f t="shared" si="88"/>
        <v/>
      </c>
      <c r="M239" s="70" t="str">
        <f t="shared" si="88"/>
        <v/>
      </c>
      <c r="N239" s="70" t="str">
        <f t="shared" si="88"/>
        <v/>
      </c>
      <c r="O239" s="70" t="str">
        <f t="shared" si="88"/>
        <v/>
      </c>
      <c r="P239" s="70" t="str">
        <f t="shared" si="88"/>
        <v/>
      </c>
      <c r="Q239" s="70" t="str">
        <f t="shared" si="88"/>
        <v/>
      </c>
      <c r="R239" s="70" t="str">
        <f t="shared" si="88"/>
        <v/>
      </c>
      <c r="S239" s="70" t="str">
        <f t="shared" si="88"/>
        <v/>
      </c>
      <c r="T239" s="70" t="str">
        <f t="shared" si="88"/>
        <v/>
      </c>
      <c r="U239" s="70" t="str">
        <f t="shared" si="88"/>
        <v/>
      </c>
      <c r="V239" s="70" t="str">
        <f t="shared" si="88"/>
        <v/>
      </c>
      <c r="W239" s="70" t="str">
        <f t="shared" si="88"/>
        <v/>
      </c>
      <c r="X239" s="70" t="str">
        <f t="shared" si="88"/>
        <v/>
      </c>
      <c r="Y239" s="70" t="str">
        <f t="shared" si="88"/>
        <v/>
      </c>
      <c r="Z239" s="70" t="str">
        <f t="shared" si="88"/>
        <v/>
      </c>
      <c r="AA239" s="70" t="str">
        <f t="shared" si="88"/>
        <v/>
      </c>
      <c r="AB239" s="70" t="str">
        <f t="shared" si="88"/>
        <v/>
      </c>
      <c r="AD239" s="56"/>
      <c r="AE239" s="57" t="str">
        <f>AE226</f>
        <v>Montant Comptabilisé yc aléas (€)</v>
      </c>
      <c r="AF239" s="66">
        <f>SUMIF($I237:$AB237,CONCATENATE("&lt;",AG$14),$I240:$AB240)</f>
        <v>0</v>
      </c>
      <c r="AG239" s="66">
        <f>SUMIF($I237:$AB237,CONCATENATE("&lt;",AH$14),$I240:$AB240)-SUM($AF239:AF239)</f>
        <v>0</v>
      </c>
      <c r="AH239" s="66">
        <f>SUMIF($I237:$AB237,CONCATENATE("&lt;",AI$14),$I240:$AB240)-SUM($AF239:AG239)</f>
        <v>0</v>
      </c>
      <c r="AI239" s="66">
        <f>SUMIF($I237:$AB237,CONCATENATE("&lt;",AJ$14),$I240:$AB240)-SUM($AF239:AH239)</f>
        <v>-771388.8</v>
      </c>
      <c r="AJ239" s="66">
        <f>SUMIF($I237:$AB237,CONCATENATE("&lt;",AK$14),$I240:$AB240)-SUM($AF239:AI239)</f>
        <v>-514259.19999999995</v>
      </c>
      <c r="AK239" s="66">
        <f>SUMIF($I237:$AB237,CONCATENATE("&lt;",AL$14),$I240:$AB240)-SUM($AF239:AJ239)</f>
        <v>0</v>
      </c>
      <c r="AL239" s="66">
        <f>SUMIF($I237:$AB237,CONCATENATE("&lt;",AM$14),$I240:$AB240)-SUM($AF239:AK239)</f>
        <v>0</v>
      </c>
      <c r="AM239" s="66">
        <f>SUMIF($I237:$AB237,CONCATENATE("&lt;",AN$14),$I240:$AB240)-SUM($AF239:AL239)</f>
        <v>0</v>
      </c>
      <c r="AN239" s="66">
        <f>SUMIF($I237:$AB237,CONCATENATE("&lt;",AO$14),$I240:$AB240)-SUM($AF239:AM239)</f>
        <v>0</v>
      </c>
      <c r="AO239" s="66">
        <f>SUMIF($I237:$AB237,CONCATENATE("&lt;",AP$14),$I240:$AB240)-SUM($AF239:AN239)</f>
        <v>0</v>
      </c>
      <c r="AP239" s="66">
        <f>SUMIF($I237:$AB237,CONCATENATE("&lt;",AQ$14),$I240:$AB240)-SUM($AF239:AO239)</f>
        <v>0</v>
      </c>
      <c r="AQ239" s="66">
        <f>SUMIF($I237:$AB237,CONCATENATE("&lt;",AR$14),$I240:$AB240)-SUM($AF239:AP239)</f>
        <v>0</v>
      </c>
      <c r="AR239" s="66">
        <f>SUMIF($I237:$AB237,CONCATENATE("&lt;",AS$14),$I240:$AB240)-SUM($AF239:AQ239)</f>
        <v>0</v>
      </c>
      <c r="AS239" s="66">
        <f>SUMIF($I237:$AB237,CONCATENATE("&lt;",AT$14),$I240:$AB240)-SUM($AF239:AR239)</f>
        <v>0</v>
      </c>
      <c r="AT239" s="66">
        <f>SUMIF($I237:$AB237,CONCATENATE("&lt;",AU$14),$I240:$AB240)-SUM($AF239:AS239)</f>
        <v>0</v>
      </c>
      <c r="AU239" s="66">
        <f>SUMIF($I237:$AB237,CONCATENATE("&lt;",AV$14),$I240:$AB240)-SUM($AF239:AT239)</f>
        <v>0</v>
      </c>
      <c r="AV239" s="66">
        <f>SUMIF($I237:$AB237,CONCATENATE("&lt;",AW$14),$I240:$AB240)-SUM($AF239:AU239)</f>
        <v>0</v>
      </c>
      <c r="AW239" s="66">
        <f>SUMIF($I237:$AB237,CONCATENATE("&lt;",AX$14),$I240:$AB240)-SUM($AF239:AV239)</f>
        <v>0</v>
      </c>
      <c r="AX239" s="66">
        <f>SUMIF($I237:$AB237,CONCATENATE("&lt;",AY$14),$I240:$AB240)-SUM($AF239:AW239)</f>
        <v>0</v>
      </c>
      <c r="AY239" s="66">
        <f>SUMIF($I237:$AB237,CONCATENATE("&lt;",AZ$14),$I240:$AB240)-SUM($AF239:AX239)</f>
        <v>0</v>
      </c>
      <c r="AZ239" s="66">
        <f>SUMIF($I237:$AB237,CONCATENATE("&lt;",BA$14),$I240:$AB240)-SUM($AF239:AY239)</f>
        <v>0</v>
      </c>
      <c r="BA239" s="66">
        <f>SUMIF($I237:$AB237,CONCATENATE("&lt;",BB$14),$I240:$AB240)-SUM($AF239:AZ239)</f>
        <v>0</v>
      </c>
      <c r="BB239" s="66">
        <f>SUMIF($I237:$AB237,CONCATENATE("&lt;",BC$14),$I240:$AB240)-SUM($AF239:BA239)</f>
        <v>0</v>
      </c>
      <c r="BC239" s="66">
        <f>SUMIF($I237:$AB237,CONCATENATE("&lt;",BD$14),$I240:$AB240)-SUM($AF239:BB239)</f>
        <v>0</v>
      </c>
      <c r="BD239" s="66">
        <f>SUMIF($I237:$AB237,CONCATENATE("&lt;",BE$14),$I240:$AB240)-SUM($AF239:BC239)</f>
        <v>0</v>
      </c>
      <c r="BE239" s="66">
        <f>SUMIF($I237:$AB237,CONCATENATE("&lt;",BF$14),$I240:$AB240)-SUM($AF239:BD239)</f>
        <v>0</v>
      </c>
      <c r="BF239" s="66">
        <f>SUMIF($I237:$AB237,CONCATENATE("&lt;",BG$14),$I240:$AB240)-SUM($AF239:BE239)</f>
        <v>0</v>
      </c>
      <c r="BG239" s="66">
        <f>SUMIF($I237:$AB237,CONCATENATE("&lt;",BH$14),$I240:$AB240)-SUM($AF239:BF239)</f>
        <v>0</v>
      </c>
      <c r="BH239" s="66">
        <f>SUMIF($I237:$AB237,CONCATENATE("&lt;",BI$14),$I240:$AB240)-SUM($AF239:BG239)</f>
        <v>0</v>
      </c>
      <c r="BI239" s="66">
        <f>SUMIF($I237:$AB237,CONCATENATE("&lt;",BJ$14),$I240:$AB240)-SUM($AF239:BH239)</f>
        <v>0</v>
      </c>
      <c r="BJ239" s="66">
        <f>SUMIF($I237:$AB237,CONCATENATE("&lt;",BK$14),$I240:$AB240)-SUM($AF239:BI239)</f>
        <v>0</v>
      </c>
      <c r="BK239" s="66">
        <f>SUMIF($I237:$AB237,CONCATENATE("&lt;",BL$14),$I240:$AB240)-SUM($AF239:BJ239)</f>
        <v>0</v>
      </c>
      <c r="BL239" s="66">
        <f>SUMIF($I237:$AB237,CONCATENATE("&gt;=",BL$14),$I240:$AB240)</f>
        <v>0</v>
      </c>
      <c r="BN239" s="67"/>
      <c r="BO239" s="67">
        <v>1</v>
      </c>
      <c r="BP239" s="67"/>
      <c r="BQ239" s="67"/>
      <c r="BS239" s="59">
        <f>IF(BS238=1,1,0)</f>
        <v>0</v>
      </c>
      <c r="BT239" s="59">
        <f>IF(BT238=1,1,0)</f>
        <v>0</v>
      </c>
      <c r="BU239" s="59">
        <f>IF(BU238=1,1,0)</f>
        <v>0</v>
      </c>
      <c r="BV239" s="59">
        <f>IF(BV238=1,1,0)</f>
        <v>1</v>
      </c>
      <c r="BW239" s="59">
        <v>1</v>
      </c>
    </row>
    <row r="240" spans="2:75" x14ac:dyDescent="0.15">
      <c r="C240" s="61" t="s">
        <v>66</v>
      </c>
      <c r="D240" s="69" t="s">
        <v>67</v>
      </c>
      <c r="E240" s="71">
        <v>0.04</v>
      </c>
      <c r="G240" s="251" t="s">
        <v>68</v>
      </c>
      <c r="H240" s="252"/>
      <c r="I240" s="253">
        <f>IF(I237="","",I243*(1+$E240))</f>
        <v>-771388.8</v>
      </c>
      <c r="J240" s="253">
        <f>IF(J237="","",J243*(1+$E240))</f>
        <v>-514259.20000000001</v>
      </c>
      <c r="K240" s="253" t="str">
        <f>IF(K237="","",K243*(1+$E240))</f>
        <v/>
      </c>
      <c r="L240" s="253" t="str">
        <f t="shared" ref="L240:AB240" si="89">IF(L237="","",L243*(1+$E240))</f>
        <v/>
      </c>
      <c r="M240" s="253" t="str">
        <f t="shared" si="89"/>
        <v/>
      </c>
      <c r="N240" s="253" t="str">
        <f t="shared" si="89"/>
        <v/>
      </c>
      <c r="O240" s="253" t="str">
        <f t="shared" si="89"/>
        <v/>
      </c>
      <c r="P240" s="253" t="str">
        <f t="shared" si="89"/>
        <v/>
      </c>
      <c r="Q240" s="253" t="str">
        <f t="shared" si="89"/>
        <v/>
      </c>
      <c r="R240" s="253" t="str">
        <f t="shared" si="89"/>
        <v/>
      </c>
      <c r="S240" s="253" t="str">
        <f t="shared" si="89"/>
        <v/>
      </c>
      <c r="T240" s="253" t="str">
        <f t="shared" si="89"/>
        <v/>
      </c>
      <c r="U240" s="253" t="str">
        <f t="shared" si="89"/>
        <v/>
      </c>
      <c r="V240" s="253" t="str">
        <f t="shared" si="89"/>
        <v/>
      </c>
      <c r="W240" s="253" t="str">
        <f t="shared" si="89"/>
        <v/>
      </c>
      <c r="X240" s="253" t="str">
        <f t="shared" si="89"/>
        <v/>
      </c>
      <c r="Y240" s="253" t="str">
        <f t="shared" si="89"/>
        <v/>
      </c>
      <c r="Z240" s="253" t="str">
        <f t="shared" si="89"/>
        <v/>
      </c>
      <c r="AA240" s="253" t="str">
        <f t="shared" si="89"/>
        <v/>
      </c>
      <c r="AB240" s="253" t="str">
        <f t="shared" si="89"/>
        <v/>
      </c>
      <c r="AD240" s="56"/>
      <c r="AE240" s="75"/>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row>
    <row r="241" spans="2:75" x14ac:dyDescent="0.15">
      <c r="B241" s="310" t="s">
        <v>69</v>
      </c>
      <c r="C241" s="61" t="s">
        <v>70</v>
      </c>
      <c r="D241" s="77" t="s">
        <v>71</v>
      </c>
      <c r="E241" s="71"/>
      <c r="G241" s="254" t="s">
        <v>72</v>
      </c>
      <c r="H241" s="255"/>
      <c r="I241" s="256">
        <f>IF(I237="","",IF(COUNT(I237:AB237)&gt;1,$G$382,$G$383))</f>
        <v>0</v>
      </c>
      <c r="J241" s="256">
        <f t="shared" ref="J241:AB241" si="90">IF(J237="","",$G$383)</f>
        <v>45</v>
      </c>
      <c r="K241" s="256" t="str">
        <f t="shared" si="90"/>
        <v/>
      </c>
      <c r="L241" s="256" t="str">
        <f t="shared" si="90"/>
        <v/>
      </c>
      <c r="M241" s="256" t="str">
        <f t="shared" si="90"/>
        <v/>
      </c>
      <c r="N241" s="256" t="str">
        <f t="shared" si="90"/>
        <v/>
      </c>
      <c r="O241" s="256" t="str">
        <f t="shared" si="90"/>
        <v/>
      </c>
      <c r="P241" s="256" t="str">
        <f t="shared" si="90"/>
        <v/>
      </c>
      <c r="Q241" s="256" t="str">
        <f t="shared" si="90"/>
        <v/>
      </c>
      <c r="R241" s="256" t="str">
        <f t="shared" si="90"/>
        <v/>
      </c>
      <c r="S241" s="256" t="str">
        <f t="shared" si="90"/>
        <v/>
      </c>
      <c r="T241" s="256" t="str">
        <f t="shared" si="90"/>
        <v/>
      </c>
      <c r="U241" s="256" t="str">
        <f t="shared" si="90"/>
        <v/>
      </c>
      <c r="V241" s="256" t="str">
        <f t="shared" si="90"/>
        <v/>
      </c>
      <c r="W241" s="256" t="str">
        <f t="shared" si="90"/>
        <v/>
      </c>
      <c r="X241" s="256" t="str">
        <f t="shared" si="90"/>
        <v/>
      </c>
      <c r="Y241" s="256" t="str">
        <f t="shared" si="90"/>
        <v/>
      </c>
      <c r="Z241" s="256" t="str">
        <f t="shared" si="90"/>
        <v/>
      </c>
      <c r="AA241" s="256" t="str">
        <f t="shared" si="90"/>
        <v/>
      </c>
      <c r="AB241" s="256" t="str">
        <f t="shared" si="90"/>
        <v/>
      </c>
      <c r="AD241" s="56"/>
      <c r="AE241" s="80"/>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c r="BI241" s="81"/>
      <c r="BJ241" s="81"/>
      <c r="BK241" s="81"/>
      <c r="BL241" s="81"/>
    </row>
    <row r="242" spans="2:75" x14ac:dyDescent="0.15">
      <c r="B242" s="310"/>
      <c r="C242" s="61" t="s">
        <v>73</v>
      </c>
      <c r="D242" s="77" t="s">
        <v>71</v>
      </c>
      <c r="E242" s="82"/>
      <c r="G242" s="254" t="s">
        <v>74</v>
      </c>
      <c r="H242" s="255"/>
      <c r="I242" s="257">
        <f>IF(I237="","",IF(COUNT(I237:AB237)&gt;1,I237+I241+$I$382+$J$382,I237+I241+$I$383+$J$383))</f>
        <v>40695</v>
      </c>
      <c r="J242" s="257">
        <f t="shared" ref="J242:AB242" si="91">IF(J237="","",J237+J241+$I$383+$J$383)</f>
        <v>41106</v>
      </c>
      <c r="K242" s="257" t="str">
        <f t="shared" si="91"/>
        <v/>
      </c>
      <c r="L242" s="257" t="str">
        <f t="shared" si="91"/>
        <v/>
      </c>
      <c r="M242" s="257" t="str">
        <f t="shared" si="91"/>
        <v/>
      </c>
      <c r="N242" s="257" t="str">
        <f t="shared" si="91"/>
        <v/>
      </c>
      <c r="O242" s="257" t="str">
        <f t="shared" si="91"/>
        <v/>
      </c>
      <c r="P242" s="257" t="str">
        <f t="shared" si="91"/>
        <v/>
      </c>
      <c r="Q242" s="257" t="str">
        <f t="shared" si="91"/>
        <v/>
      </c>
      <c r="R242" s="257" t="str">
        <f t="shared" si="91"/>
        <v/>
      </c>
      <c r="S242" s="257" t="str">
        <f t="shared" si="91"/>
        <v/>
      </c>
      <c r="T242" s="257" t="str">
        <f t="shared" si="91"/>
        <v/>
      </c>
      <c r="U242" s="257" t="str">
        <f t="shared" si="91"/>
        <v/>
      </c>
      <c r="V242" s="257" t="str">
        <f t="shared" si="91"/>
        <v/>
      </c>
      <c r="W242" s="257" t="str">
        <f t="shared" si="91"/>
        <v/>
      </c>
      <c r="X242" s="257" t="str">
        <f t="shared" si="91"/>
        <v/>
      </c>
      <c r="Y242" s="257" t="str">
        <f t="shared" si="91"/>
        <v/>
      </c>
      <c r="Z242" s="257" t="str">
        <f t="shared" si="91"/>
        <v/>
      </c>
      <c r="AA242" s="257" t="str">
        <f t="shared" si="91"/>
        <v/>
      </c>
      <c r="AB242" s="257" t="str">
        <f t="shared" si="91"/>
        <v/>
      </c>
    </row>
    <row r="243" spans="2:75" x14ac:dyDescent="0.15">
      <c r="C243" s="61" t="s">
        <v>75</v>
      </c>
      <c r="D243" s="83"/>
      <c r="E243" s="84">
        <f>(E241*E239)+E242</f>
        <v>0</v>
      </c>
      <c r="G243" s="254" t="s">
        <v>76</v>
      </c>
      <c r="H243" s="255"/>
      <c r="I243" s="256">
        <v>-741720</v>
      </c>
      <c r="J243" s="256">
        <v>-494480</v>
      </c>
      <c r="K243" s="256" t="s">
        <v>208</v>
      </c>
      <c r="L243" s="256" t="s">
        <v>208</v>
      </c>
      <c r="M243" s="256" t="s">
        <v>208</v>
      </c>
      <c r="N243" s="256" t="s">
        <v>208</v>
      </c>
      <c r="O243" s="256" t="s">
        <v>208</v>
      </c>
      <c r="P243" s="256" t="s">
        <v>208</v>
      </c>
      <c r="Q243" s="256" t="s">
        <v>208</v>
      </c>
      <c r="R243" s="256" t="s">
        <v>208</v>
      </c>
      <c r="S243" s="256" t="s">
        <v>208</v>
      </c>
      <c r="T243" s="256" t="s">
        <v>208</v>
      </c>
      <c r="U243" s="256" t="s">
        <v>208</v>
      </c>
      <c r="V243" s="256" t="s">
        <v>208</v>
      </c>
      <c r="W243" s="256" t="s">
        <v>208</v>
      </c>
      <c r="X243" s="256" t="s">
        <v>208</v>
      </c>
      <c r="Y243" s="256" t="s">
        <v>208</v>
      </c>
      <c r="Z243" s="256" t="s">
        <v>208</v>
      </c>
      <c r="AA243" s="256" t="s">
        <v>208</v>
      </c>
      <c r="AB243" s="256" t="s">
        <v>208</v>
      </c>
      <c r="AG243" s="85"/>
    </row>
    <row r="244" spans="2:75" x14ac:dyDescent="0.15">
      <c r="C244" s="86" t="s">
        <v>77</v>
      </c>
      <c r="D244" s="87"/>
      <c r="E244" s="88" t="str">
        <f>$E$383</f>
        <v>Virement</v>
      </c>
      <c r="G244" s="258" t="s">
        <v>78</v>
      </c>
      <c r="H244" s="255"/>
      <c r="I244" s="259">
        <f>IF(I237="","",1/(POWER(1+$E$371,(I237-$E$372)/365)))</f>
        <v>0.8868131358537934</v>
      </c>
      <c r="J244" s="259">
        <f t="shared" ref="J244:AB244" si="92">IF(J237="","",1/(POWER(1+$E$371,(J237-$E$372)/365)))</f>
        <v>0.79726190997354718</v>
      </c>
      <c r="K244" s="259" t="str">
        <f t="shared" si="92"/>
        <v/>
      </c>
      <c r="L244" s="259" t="str">
        <f t="shared" si="92"/>
        <v/>
      </c>
      <c r="M244" s="259" t="str">
        <f t="shared" si="92"/>
        <v/>
      </c>
      <c r="N244" s="259" t="str">
        <f t="shared" si="92"/>
        <v/>
      </c>
      <c r="O244" s="259" t="str">
        <f t="shared" si="92"/>
        <v/>
      </c>
      <c r="P244" s="259" t="str">
        <f t="shared" si="92"/>
        <v/>
      </c>
      <c r="Q244" s="259" t="str">
        <f t="shared" si="92"/>
        <v/>
      </c>
      <c r="R244" s="259" t="str">
        <f t="shared" si="92"/>
        <v/>
      </c>
      <c r="S244" s="259" t="str">
        <f t="shared" si="92"/>
        <v/>
      </c>
      <c r="T244" s="259" t="str">
        <f t="shared" si="92"/>
        <v/>
      </c>
      <c r="U244" s="259" t="str">
        <f t="shared" si="92"/>
        <v/>
      </c>
      <c r="V244" s="259" t="str">
        <f t="shared" si="92"/>
        <v/>
      </c>
      <c r="W244" s="259" t="str">
        <f t="shared" si="92"/>
        <v/>
      </c>
      <c r="X244" s="259" t="str">
        <f t="shared" si="92"/>
        <v/>
      </c>
      <c r="Y244" s="259" t="str">
        <f t="shared" si="92"/>
        <v/>
      </c>
      <c r="Z244" s="259" t="str">
        <f t="shared" si="92"/>
        <v/>
      </c>
      <c r="AA244" s="259" t="str">
        <f t="shared" si="92"/>
        <v/>
      </c>
      <c r="AB244" s="259" t="str">
        <f t="shared" si="92"/>
        <v/>
      </c>
      <c r="AG244" s="85"/>
    </row>
    <row r="245" spans="2:75" x14ac:dyDescent="0.15">
      <c r="C245" s="251" t="s">
        <v>79</v>
      </c>
      <c r="D245" s="252"/>
      <c r="E245" s="253">
        <f>SUMPRODUCT(I244:AB244,I243:AB243)</f>
        <v>-1051997.1083691954</v>
      </c>
      <c r="G245" s="254" t="s">
        <v>80</v>
      </c>
      <c r="H245" s="255"/>
      <c r="I245" s="257" t="str">
        <f>IF(OR(E239=0,E239=""),"",IF(E238=$A$15,I237,""))</f>
        <v/>
      </c>
      <c r="J245" s="260"/>
      <c r="K245" s="260"/>
      <c r="L245" s="254"/>
      <c r="M245" s="254"/>
      <c r="N245" s="254"/>
      <c r="O245" s="254"/>
      <c r="P245" s="254"/>
      <c r="Q245" s="254"/>
      <c r="R245" s="254"/>
      <c r="S245" s="254"/>
      <c r="T245" s="254"/>
      <c r="U245" s="254"/>
      <c r="V245" s="254"/>
      <c r="W245" s="254"/>
      <c r="X245" s="254"/>
      <c r="Y245" s="254"/>
      <c r="Z245" s="254"/>
      <c r="AA245" s="254"/>
      <c r="AB245" s="254"/>
      <c r="AG245" s="85"/>
    </row>
    <row r="246" spans="2:75" x14ac:dyDescent="0.15">
      <c r="C246" s="254" t="s">
        <v>81</v>
      </c>
      <c r="D246" s="255"/>
      <c r="E246" s="256">
        <f>SUMPRODUCT(I244:AB244,I240:AB240)</f>
        <v>-1094076.9927039631</v>
      </c>
      <c r="G246" s="254" t="s">
        <v>82</v>
      </c>
      <c r="H246" s="255"/>
      <c r="I246" s="257">
        <f>IF(COUNT(I237:AB237)=0,"",MAX(I237:AB237))</f>
        <v>41061</v>
      </c>
      <c r="J246" s="259"/>
      <c r="K246" s="259"/>
      <c r="L246" s="261"/>
      <c r="M246" s="261"/>
      <c r="N246" s="261"/>
      <c r="O246" s="261"/>
      <c r="P246" s="261"/>
      <c r="Q246" s="261"/>
      <c r="R246" s="261"/>
      <c r="S246" s="261"/>
      <c r="T246" s="261"/>
      <c r="U246" s="261"/>
      <c r="V246" s="261"/>
      <c r="W246" s="261"/>
      <c r="X246" s="261"/>
      <c r="Y246" s="261"/>
      <c r="Z246" s="261"/>
      <c r="AA246" s="261"/>
      <c r="AB246" s="261"/>
      <c r="AG246" s="85"/>
    </row>
    <row r="247" spans="2:75" x14ac:dyDescent="0.15">
      <c r="C247" s="254" t="s">
        <v>83</v>
      </c>
      <c r="D247" s="255"/>
      <c r="E247" s="256">
        <f>E239+E243</f>
        <v>1236200</v>
      </c>
      <c r="G247" s="254"/>
      <c r="H247" s="254"/>
      <c r="I247" s="262"/>
      <c r="J247" s="254"/>
      <c r="K247" s="254"/>
      <c r="L247" s="254"/>
      <c r="M247" s="254"/>
      <c r="N247" s="254"/>
      <c r="O247" s="254"/>
      <c r="P247" s="254"/>
      <c r="Q247" s="254"/>
      <c r="R247" s="254"/>
      <c r="S247" s="254"/>
      <c r="T247" s="254"/>
      <c r="U247" s="254"/>
      <c r="V247" s="254"/>
      <c r="W247" s="254"/>
      <c r="X247" s="254"/>
      <c r="Y247" s="254"/>
      <c r="Z247" s="254"/>
      <c r="AA247" s="254"/>
      <c r="AB247" s="254"/>
      <c r="AG247" s="85"/>
    </row>
    <row r="248" spans="2:75" x14ac:dyDescent="0.15">
      <c r="C248" s="254"/>
      <c r="D248" s="254"/>
      <c r="E248" s="254"/>
      <c r="G248" s="254"/>
      <c r="H248" s="255"/>
      <c r="I248" s="254"/>
      <c r="J248" s="254"/>
      <c r="K248" s="254"/>
      <c r="L248" s="254"/>
      <c r="M248" s="254"/>
      <c r="N248" s="254"/>
      <c r="O248" s="254"/>
      <c r="P248" s="254"/>
      <c r="Q248" s="254"/>
      <c r="R248" s="254"/>
      <c r="S248" s="254"/>
      <c r="T248" s="254"/>
      <c r="U248" s="254"/>
      <c r="V248" s="254"/>
      <c r="W248" s="254"/>
      <c r="X248" s="254"/>
      <c r="Y248" s="254"/>
      <c r="Z248" s="254"/>
      <c r="AA248" s="254"/>
      <c r="AB248" s="254"/>
      <c r="AG248" s="85"/>
    </row>
    <row r="249" spans="2:75" ht="12" thickBot="1" x14ac:dyDescent="0.2">
      <c r="C249" s="254"/>
      <c r="D249" s="255"/>
      <c r="E249" s="254"/>
      <c r="G249" s="254"/>
      <c r="H249" s="255"/>
      <c r="I249" s="254"/>
      <c r="J249" s="254"/>
      <c r="K249" s="254"/>
      <c r="L249" s="254"/>
      <c r="M249" s="254"/>
      <c r="N249" s="254"/>
      <c r="O249" s="254"/>
      <c r="P249" s="254"/>
      <c r="Q249" s="254"/>
      <c r="R249" s="254"/>
      <c r="S249" s="254"/>
      <c r="T249" s="254"/>
      <c r="U249" s="254"/>
      <c r="V249" s="254"/>
      <c r="W249" s="254"/>
      <c r="X249" s="254"/>
      <c r="Y249" s="254"/>
      <c r="Z249" s="254"/>
      <c r="AA249" s="254"/>
      <c r="AB249" s="254"/>
    </row>
    <row r="250" spans="2:75" x14ac:dyDescent="0.15">
      <c r="C250" s="40" t="s">
        <v>53</v>
      </c>
      <c r="D250" s="51" t="s">
        <v>50</v>
      </c>
      <c r="E250" s="52" t="s">
        <v>107</v>
      </c>
      <c r="G250" s="53" t="s">
        <v>6</v>
      </c>
      <c r="H250" s="54" t="s">
        <v>50</v>
      </c>
      <c r="I250" s="55">
        <v>41426</v>
      </c>
      <c r="J250" s="55"/>
      <c r="K250" s="55"/>
      <c r="L250" s="55"/>
      <c r="M250" s="55"/>
      <c r="N250" s="55"/>
      <c r="O250" s="55"/>
      <c r="P250" s="55"/>
      <c r="Q250" s="55"/>
      <c r="R250" s="55"/>
      <c r="S250" s="55"/>
      <c r="T250" s="55"/>
      <c r="U250" s="55"/>
      <c r="V250" s="55"/>
      <c r="W250" s="55"/>
      <c r="X250" s="55"/>
      <c r="Y250" s="55"/>
      <c r="Z250" s="55"/>
      <c r="AA250" s="55"/>
      <c r="AB250" s="55"/>
      <c r="AD250" s="56"/>
      <c r="BN250" s="40"/>
      <c r="BO250" s="40"/>
      <c r="BP250" s="40"/>
      <c r="BQ250" s="40"/>
    </row>
    <row r="251" spans="2:75" x14ac:dyDescent="0.15">
      <c r="C251" s="61" t="s">
        <v>59</v>
      </c>
      <c r="D251" s="62" t="s">
        <v>50</v>
      </c>
      <c r="E251" s="63" t="s">
        <v>58</v>
      </c>
      <c r="G251" s="61" t="s">
        <v>60</v>
      </c>
      <c r="H251" s="64" t="s">
        <v>50</v>
      </c>
      <c r="I251" s="65">
        <v>1</v>
      </c>
      <c r="J251" s="65"/>
      <c r="K251" s="65"/>
      <c r="L251" s="65"/>
      <c r="M251" s="65"/>
      <c r="N251" s="65"/>
      <c r="O251" s="65"/>
      <c r="P251" s="65"/>
      <c r="Q251" s="65"/>
      <c r="R251" s="65"/>
      <c r="S251" s="65"/>
      <c r="T251" s="65"/>
      <c r="U251" s="65"/>
      <c r="V251" s="65"/>
      <c r="W251" s="65"/>
      <c r="X251" s="65"/>
      <c r="Y251" s="65"/>
      <c r="Z251" s="65"/>
      <c r="AA251" s="65"/>
      <c r="AB251" s="65"/>
      <c r="AD251" s="56"/>
      <c r="AE251" s="57" t="str">
        <f>AE238</f>
        <v>Montant Comptabilisé hors aléas (€)</v>
      </c>
      <c r="AF251" s="66">
        <f>SUMIF($I250:$AB250,CONCATENATE("&lt;",AG$14),$I256:$AB256)</f>
        <v>0</v>
      </c>
      <c r="AG251" s="66">
        <f>SUMIF($I250:$AB250,CONCATENATE("&lt;",AH$14),$I256:$AB256)-SUM($AF251:AF251)</f>
        <v>0</v>
      </c>
      <c r="AH251" s="66">
        <f>SUMIF($I250:$AB250,CONCATENATE("&lt;",AI$14),$I256:$AB256)-SUM($AF251:AG251)</f>
        <v>0</v>
      </c>
      <c r="AI251" s="66">
        <f>SUMIF($I250:$AB250,CONCATENATE("&lt;",AJ$14),$I256:$AB256)-SUM($AF251:AH251)</f>
        <v>0</v>
      </c>
      <c r="AJ251" s="66">
        <f>SUMIF($I250:$AB250,CONCATENATE("&lt;",AK$14),$I256:$AB256)-SUM($AF251:AI251)</f>
        <v>0</v>
      </c>
      <c r="AK251" s="66">
        <f>SUMIF($I250:$AB250,CONCATENATE("&lt;",AL$14),$I256:$AB256)-SUM($AF251:AJ251)</f>
        <v>-250000</v>
      </c>
      <c r="AL251" s="66">
        <f>SUMIF($I250:$AB250,CONCATENATE("&lt;",AM$14),$I256:$AB256)-SUM($AF251:AK251)</f>
        <v>0</v>
      </c>
      <c r="AM251" s="66">
        <f>SUMIF($I250:$AB250,CONCATENATE("&lt;",AN$14),$I256:$AB256)-SUM($AF251:AL251)</f>
        <v>0</v>
      </c>
      <c r="AN251" s="66">
        <f>SUMIF($I250:$AB250,CONCATENATE("&lt;",AO$14),$I256:$AB256)-SUM($AF251:AM251)</f>
        <v>0</v>
      </c>
      <c r="AO251" s="66">
        <f>SUMIF($I250:$AB250,CONCATENATE("&lt;",AP$14),$I256:$AB256)-SUM($AF251:AN251)</f>
        <v>0</v>
      </c>
      <c r="AP251" s="66">
        <f>SUMIF($I250:$AB250,CONCATENATE("&lt;",AQ$14),$I256:$AB256)-SUM($AF251:AO251)</f>
        <v>0</v>
      </c>
      <c r="AQ251" s="66">
        <f>SUMIF($I250:$AB250,CONCATENATE("&lt;",AR$14),$I256:$AB256)-SUM($AF251:AP251)</f>
        <v>0</v>
      </c>
      <c r="AR251" s="66">
        <f>SUMIF($I250:$AB250,CONCATENATE("&lt;",AS$14),$I256:$AB256)-SUM($AF251:AQ251)</f>
        <v>0</v>
      </c>
      <c r="AS251" s="66">
        <f>SUMIF($I250:$AB250,CONCATENATE("&lt;",AT$14),$I256:$AB256)-SUM($AF251:AR251)</f>
        <v>0</v>
      </c>
      <c r="AT251" s="66">
        <f>SUMIF($I250:$AB250,CONCATENATE("&lt;",AU$14),$I256:$AB256)-SUM($AF251:AS251)</f>
        <v>0</v>
      </c>
      <c r="AU251" s="66">
        <f>SUMIF($I250:$AB250,CONCATENATE("&lt;",AV$14),$I256:$AB256)-SUM($AF251:AT251)</f>
        <v>0</v>
      </c>
      <c r="AV251" s="66">
        <f>SUMIF($I250:$AB250,CONCATENATE("&lt;",AW$14),$I256:$AB256)-SUM($AF251:AU251)</f>
        <v>0</v>
      </c>
      <c r="AW251" s="66">
        <f>SUMIF($I250:$AB250,CONCATENATE("&lt;",AX$14),$I256:$AB256)-SUM($AF251:AV251)</f>
        <v>0</v>
      </c>
      <c r="AX251" s="66">
        <f>SUMIF($I250:$AB250,CONCATENATE("&lt;",AY$14),$I256:$AB256)-SUM($AF251:AW251)</f>
        <v>0</v>
      </c>
      <c r="AY251" s="66">
        <f>SUMIF($I250:$AB250,CONCATENATE("&lt;",AZ$14),$I256:$AB256)-SUM($AF251:AX251)</f>
        <v>0</v>
      </c>
      <c r="AZ251" s="66">
        <f>SUMIF($I250:$AB250,CONCATENATE("&lt;",BA$14),$I256:$AB256)-SUM($AF251:AY251)</f>
        <v>0</v>
      </c>
      <c r="BA251" s="66">
        <f>SUMIF($I250:$AB250,CONCATENATE("&lt;",BB$14),$I256:$AB256)-SUM($AF251:AZ251)</f>
        <v>0</v>
      </c>
      <c r="BB251" s="66">
        <f>SUMIF($I250:$AB250,CONCATENATE("&lt;",BC$14),$I256:$AB256)-SUM($AF251:BA251)</f>
        <v>0</v>
      </c>
      <c r="BC251" s="66">
        <f>SUMIF($I250:$AB250,CONCATENATE("&lt;",BD$14),$I256:$AB256)-SUM($AF251:BB251)</f>
        <v>0</v>
      </c>
      <c r="BD251" s="66">
        <f>SUMIF($I250:$AB250,CONCATENATE("&lt;",BE$14),$I256:$AB256)-SUM($AF251:BC251)</f>
        <v>0</v>
      </c>
      <c r="BE251" s="66">
        <f>SUMIF($I250:$AB250,CONCATENATE("&lt;",BF$14),$I256:$AB256)-SUM($AF251:BD251)</f>
        <v>0</v>
      </c>
      <c r="BF251" s="66">
        <f>SUMIF($I250:$AB250,CONCATENATE("&lt;",BG$14),$I256:$AB256)-SUM($AF251:BE251)</f>
        <v>0</v>
      </c>
      <c r="BG251" s="66">
        <f>SUMIF($I250:$AB250,CONCATENATE("&lt;",BH$14),$I256:$AB256)-SUM($AF251:BF251)</f>
        <v>0</v>
      </c>
      <c r="BH251" s="66">
        <f>SUMIF($I250:$AB250,CONCATENATE("&lt;",BI$14),$I256:$AB256)-SUM($AF251:BG251)</f>
        <v>0</v>
      </c>
      <c r="BI251" s="66">
        <f>SUMIF($I250:$AB250,CONCATENATE("&lt;",BJ$14),$I256:$AB256)-SUM($AF251:BH251)</f>
        <v>0</v>
      </c>
      <c r="BJ251" s="66">
        <f>SUMIF($I250:$AB250,CONCATENATE("&lt;",BK$14),$I256:$AB256)-SUM($AF251:BI251)</f>
        <v>0</v>
      </c>
      <c r="BK251" s="66">
        <f>SUMIF($I250:$AB250,CONCATENATE("&lt;",BL$14),$I256:$AB256)-SUM($AF251:BJ251)</f>
        <v>0</v>
      </c>
      <c r="BL251" s="66">
        <f>SUMIF($I250:$AB250,CONCATENATE("&gt;=",BL$14),$I256:$AB256)</f>
        <v>0</v>
      </c>
      <c r="BN251" s="67">
        <v>1</v>
      </c>
      <c r="BO251" s="67"/>
      <c r="BP251" s="67"/>
      <c r="BQ251" s="67"/>
      <c r="BS251" s="59">
        <f>IF(E251=BS$14,1,0)</f>
        <v>1</v>
      </c>
      <c r="BT251" s="59">
        <f>IF(E251=BT$14,1,0)</f>
        <v>0</v>
      </c>
      <c r="BU251" s="59">
        <f>IF(E251=BU$14,1,0)</f>
        <v>0</v>
      </c>
      <c r="BV251" s="59">
        <f>IF(E251=BV$14,1,0)</f>
        <v>0</v>
      </c>
      <c r="BW251" s="59">
        <v>1</v>
      </c>
    </row>
    <row r="252" spans="2:75" x14ac:dyDescent="0.15">
      <c r="C252" s="61" t="s">
        <v>63</v>
      </c>
      <c r="D252" s="62" t="s">
        <v>50</v>
      </c>
      <c r="E252" s="68">
        <v>250000</v>
      </c>
      <c r="G252" s="61" t="s">
        <v>63</v>
      </c>
      <c r="H252" s="69"/>
      <c r="I252" s="70">
        <f t="shared" ref="I252:AB252" si="93">IF(I250="","",I251*-$E252)</f>
        <v>-250000</v>
      </c>
      <c r="J252" s="70" t="str">
        <f t="shared" si="93"/>
        <v/>
      </c>
      <c r="K252" s="70" t="str">
        <f t="shared" si="93"/>
        <v/>
      </c>
      <c r="L252" s="70" t="str">
        <f t="shared" si="93"/>
        <v/>
      </c>
      <c r="M252" s="70" t="str">
        <f t="shared" si="93"/>
        <v/>
      </c>
      <c r="N252" s="70" t="str">
        <f t="shared" si="93"/>
        <v/>
      </c>
      <c r="O252" s="70" t="str">
        <f t="shared" si="93"/>
        <v/>
      </c>
      <c r="P252" s="70" t="str">
        <f t="shared" si="93"/>
        <v/>
      </c>
      <c r="Q252" s="70" t="str">
        <f t="shared" si="93"/>
        <v/>
      </c>
      <c r="R252" s="70" t="str">
        <f t="shared" si="93"/>
        <v/>
      </c>
      <c r="S252" s="70" t="str">
        <f t="shared" si="93"/>
        <v/>
      </c>
      <c r="T252" s="70" t="str">
        <f t="shared" si="93"/>
        <v/>
      </c>
      <c r="U252" s="70" t="str">
        <f t="shared" si="93"/>
        <v/>
      </c>
      <c r="V252" s="70" t="str">
        <f t="shared" si="93"/>
        <v/>
      </c>
      <c r="W252" s="70" t="str">
        <f t="shared" si="93"/>
        <v/>
      </c>
      <c r="X252" s="70" t="str">
        <f t="shared" si="93"/>
        <v/>
      </c>
      <c r="Y252" s="70" t="str">
        <f t="shared" si="93"/>
        <v/>
      </c>
      <c r="Z252" s="70" t="str">
        <f t="shared" si="93"/>
        <v/>
      </c>
      <c r="AA252" s="70" t="str">
        <f t="shared" si="93"/>
        <v/>
      </c>
      <c r="AB252" s="70" t="str">
        <f t="shared" si="93"/>
        <v/>
      </c>
      <c r="AD252" s="56"/>
      <c r="AE252" s="57" t="str">
        <f>AE239</f>
        <v>Montant Comptabilisé yc aléas (€)</v>
      </c>
      <c r="AF252" s="66">
        <f>SUMIF($I250:$AB250,CONCATENATE("&lt;",AG$14),$I253:$AB253)</f>
        <v>0</v>
      </c>
      <c r="AG252" s="66">
        <f>SUMIF($I250:$AB250,CONCATENATE("&lt;",AH$14),$I253:$AB253)-SUM($AF252:AF252)</f>
        <v>0</v>
      </c>
      <c r="AH252" s="66">
        <f>SUMIF($I250:$AB250,CONCATENATE("&lt;",AI$14),$I253:$AB253)-SUM($AF252:AG252)</f>
        <v>0</v>
      </c>
      <c r="AI252" s="66">
        <f>SUMIF($I250:$AB250,CONCATENATE("&lt;",AJ$14),$I253:$AB253)-SUM($AF252:AH252)</f>
        <v>0</v>
      </c>
      <c r="AJ252" s="66">
        <f>SUMIF($I250:$AB250,CONCATENATE("&lt;",AK$14),$I253:$AB253)-SUM($AF252:AI252)</f>
        <v>0</v>
      </c>
      <c r="AK252" s="66">
        <f>SUMIF($I250:$AB250,CONCATENATE("&lt;",AL$14),$I253:$AB253)-SUM($AF252:AJ252)</f>
        <v>-260000</v>
      </c>
      <c r="AL252" s="66">
        <f>SUMIF($I250:$AB250,CONCATENATE("&lt;",AM$14),$I253:$AB253)-SUM($AF252:AK252)</f>
        <v>0</v>
      </c>
      <c r="AM252" s="66">
        <f>SUMIF($I250:$AB250,CONCATENATE("&lt;",AN$14),$I253:$AB253)-SUM($AF252:AL252)</f>
        <v>0</v>
      </c>
      <c r="AN252" s="66">
        <f>SUMIF($I250:$AB250,CONCATENATE("&lt;",AO$14),$I253:$AB253)-SUM($AF252:AM252)</f>
        <v>0</v>
      </c>
      <c r="AO252" s="66">
        <f>SUMIF($I250:$AB250,CONCATENATE("&lt;",AP$14),$I253:$AB253)-SUM($AF252:AN252)</f>
        <v>0</v>
      </c>
      <c r="AP252" s="66">
        <f>SUMIF($I250:$AB250,CONCATENATE("&lt;",AQ$14),$I253:$AB253)-SUM($AF252:AO252)</f>
        <v>0</v>
      </c>
      <c r="AQ252" s="66">
        <f>SUMIF($I250:$AB250,CONCATENATE("&lt;",AR$14),$I253:$AB253)-SUM($AF252:AP252)</f>
        <v>0</v>
      </c>
      <c r="AR252" s="66">
        <f>SUMIF($I250:$AB250,CONCATENATE("&lt;",AS$14),$I253:$AB253)-SUM($AF252:AQ252)</f>
        <v>0</v>
      </c>
      <c r="AS252" s="66">
        <f>SUMIF($I250:$AB250,CONCATENATE("&lt;",AT$14),$I253:$AB253)-SUM($AF252:AR252)</f>
        <v>0</v>
      </c>
      <c r="AT252" s="66">
        <f>SUMIF($I250:$AB250,CONCATENATE("&lt;",AU$14),$I253:$AB253)-SUM($AF252:AS252)</f>
        <v>0</v>
      </c>
      <c r="AU252" s="66">
        <f>SUMIF($I250:$AB250,CONCATENATE("&lt;",AV$14),$I253:$AB253)-SUM($AF252:AT252)</f>
        <v>0</v>
      </c>
      <c r="AV252" s="66">
        <f>SUMIF($I250:$AB250,CONCATENATE("&lt;",AW$14),$I253:$AB253)-SUM($AF252:AU252)</f>
        <v>0</v>
      </c>
      <c r="AW252" s="66">
        <f>SUMIF($I250:$AB250,CONCATENATE("&lt;",AX$14),$I253:$AB253)-SUM($AF252:AV252)</f>
        <v>0</v>
      </c>
      <c r="AX252" s="66">
        <f>SUMIF($I250:$AB250,CONCATENATE("&lt;",AY$14),$I253:$AB253)-SUM($AF252:AW252)</f>
        <v>0</v>
      </c>
      <c r="AY252" s="66">
        <f>SUMIF($I250:$AB250,CONCATENATE("&lt;",AZ$14),$I253:$AB253)-SUM($AF252:AX252)</f>
        <v>0</v>
      </c>
      <c r="AZ252" s="66">
        <f>SUMIF($I250:$AB250,CONCATENATE("&lt;",BA$14),$I253:$AB253)-SUM($AF252:AY252)</f>
        <v>0</v>
      </c>
      <c r="BA252" s="66">
        <f>SUMIF($I250:$AB250,CONCATENATE("&lt;",BB$14),$I253:$AB253)-SUM($AF252:AZ252)</f>
        <v>0</v>
      </c>
      <c r="BB252" s="66">
        <f>SUMIF($I250:$AB250,CONCATENATE("&lt;",BC$14),$I253:$AB253)-SUM($AF252:BA252)</f>
        <v>0</v>
      </c>
      <c r="BC252" s="66">
        <f>SUMIF($I250:$AB250,CONCATENATE("&lt;",BD$14),$I253:$AB253)-SUM($AF252:BB252)</f>
        <v>0</v>
      </c>
      <c r="BD252" s="66">
        <f>SUMIF($I250:$AB250,CONCATENATE("&lt;",BE$14),$I253:$AB253)-SUM($AF252:BC252)</f>
        <v>0</v>
      </c>
      <c r="BE252" s="66">
        <f>SUMIF($I250:$AB250,CONCATENATE("&lt;",BF$14),$I253:$AB253)-SUM($AF252:BD252)</f>
        <v>0</v>
      </c>
      <c r="BF252" s="66">
        <f>SUMIF($I250:$AB250,CONCATENATE("&lt;",BG$14),$I253:$AB253)-SUM($AF252:BE252)</f>
        <v>0</v>
      </c>
      <c r="BG252" s="66">
        <f>SUMIF($I250:$AB250,CONCATENATE("&lt;",BH$14),$I253:$AB253)-SUM($AF252:BF252)</f>
        <v>0</v>
      </c>
      <c r="BH252" s="66">
        <f>SUMIF($I250:$AB250,CONCATENATE("&lt;",BI$14),$I253:$AB253)-SUM($AF252:BG252)</f>
        <v>0</v>
      </c>
      <c r="BI252" s="66">
        <f>SUMIF($I250:$AB250,CONCATENATE("&lt;",BJ$14),$I253:$AB253)-SUM($AF252:BH252)</f>
        <v>0</v>
      </c>
      <c r="BJ252" s="66">
        <f>SUMIF($I250:$AB250,CONCATENATE("&lt;",BK$14),$I253:$AB253)-SUM($AF252:BI252)</f>
        <v>0</v>
      </c>
      <c r="BK252" s="66">
        <f>SUMIF($I250:$AB250,CONCATENATE("&lt;",BL$14),$I253:$AB253)-SUM($AF252:BJ252)</f>
        <v>0</v>
      </c>
      <c r="BL252" s="66">
        <f>SUMIF($I250:$AB250,CONCATENATE("&gt;=",BL$14),$I253:$AB253)</f>
        <v>0</v>
      </c>
      <c r="BN252" s="67"/>
      <c r="BO252" s="67">
        <v>1</v>
      </c>
      <c r="BP252" s="67"/>
      <c r="BQ252" s="67"/>
      <c r="BS252" s="59">
        <f>IF(BS251=1,1,0)</f>
        <v>1</v>
      </c>
      <c r="BT252" s="59">
        <f>IF(BT251=1,1,0)</f>
        <v>0</v>
      </c>
      <c r="BU252" s="59">
        <f>IF(BU251=1,1,0)</f>
        <v>0</v>
      </c>
      <c r="BV252" s="59">
        <f>IF(BV251=1,1,0)</f>
        <v>0</v>
      </c>
      <c r="BW252" s="59">
        <v>1</v>
      </c>
    </row>
    <row r="253" spans="2:75" x14ac:dyDescent="0.15">
      <c r="C253" s="61" t="s">
        <v>66</v>
      </c>
      <c r="D253" s="69" t="s">
        <v>67</v>
      </c>
      <c r="E253" s="71">
        <v>0.04</v>
      </c>
      <c r="G253" s="251" t="s">
        <v>68</v>
      </c>
      <c r="H253" s="252"/>
      <c r="I253" s="253">
        <f>IF(I250="","",I256*(1+$E253))</f>
        <v>-260000</v>
      </c>
      <c r="J253" s="253" t="str">
        <f>IF(J250="","",J256*(1+$E253))</f>
        <v/>
      </c>
      <c r="K253" s="253" t="str">
        <f>IF(K250="","",K256*(1+$E253))</f>
        <v/>
      </c>
      <c r="L253" s="253" t="str">
        <f t="shared" ref="L253:AB253" si="94">IF(L250="","",L256*(1+$E253))</f>
        <v/>
      </c>
      <c r="M253" s="253" t="str">
        <f t="shared" si="94"/>
        <v/>
      </c>
      <c r="N253" s="253" t="str">
        <f t="shared" si="94"/>
        <v/>
      </c>
      <c r="O253" s="253" t="str">
        <f t="shared" si="94"/>
        <v/>
      </c>
      <c r="P253" s="253" t="str">
        <f t="shared" si="94"/>
        <v/>
      </c>
      <c r="Q253" s="253" t="str">
        <f t="shared" si="94"/>
        <v/>
      </c>
      <c r="R253" s="253" t="str">
        <f t="shared" si="94"/>
        <v/>
      </c>
      <c r="S253" s="253" t="str">
        <f t="shared" si="94"/>
        <v/>
      </c>
      <c r="T253" s="253" t="str">
        <f t="shared" si="94"/>
        <v/>
      </c>
      <c r="U253" s="253" t="str">
        <f t="shared" si="94"/>
        <v/>
      </c>
      <c r="V253" s="253" t="str">
        <f t="shared" si="94"/>
        <v/>
      </c>
      <c r="W253" s="253" t="str">
        <f t="shared" si="94"/>
        <v/>
      </c>
      <c r="X253" s="253" t="str">
        <f t="shared" si="94"/>
        <v/>
      </c>
      <c r="Y253" s="253" t="str">
        <f t="shared" si="94"/>
        <v/>
      </c>
      <c r="Z253" s="253" t="str">
        <f t="shared" si="94"/>
        <v/>
      </c>
      <c r="AA253" s="253" t="str">
        <f t="shared" si="94"/>
        <v/>
      </c>
      <c r="AB253" s="253" t="str">
        <f t="shared" si="94"/>
        <v/>
      </c>
      <c r="AD253" s="56"/>
      <c r="AE253" s="75"/>
      <c r="AF253" s="76"/>
      <c r="AG253" s="76"/>
      <c r="AH253" s="76"/>
      <c r="AI253" s="76"/>
      <c r="AJ253" s="76"/>
      <c r="AK253" s="76"/>
      <c r="AL253" s="76"/>
      <c r="AM253" s="76"/>
      <c r="AN253" s="76"/>
      <c r="AO253" s="76"/>
      <c r="AP253" s="76"/>
      <c r="AQ253" s="76"/>
      <c r="AR253" s="76"/>
      <c r="AS253" s="76"/>
      <c r="AT253" s="76"/>
      <c r="AU253" s="76"/>
      <c r="AV253" s="76"/>
      <c r="AW253" s="76"/>
      <c r="AX253" s="76"/>
      <c r="AY253" s="76"/>
      <c r="AZ253" s="76"/>
      <c r="BA253" s="76"/>
      <c r="BB253" s="76"/>
      <c r="BC253" s="76"/>
      <c r="BD253" s="76"/>
      <c r="BE253" s="76"/>
      <c r="BF253" s="76"/>
      <c r="BG253" s="76"/>
      <c r="BH253" s="76"/>
      <c r="BI253" s="76"/>
      <c r="BJ253" s="76"/>
      <c r="BK253" s="76"/>
      <c r="BL253" s="76"/>
    </row>
    <row r="254" spans="2:75" x14ac:dyDescent="0.15">
      <c r="B254" s="310" t="s">
        <v>69</v>
      </c>
      <c r="C254" s="61" t="s">
        <v>70</v>
      </c>
      <c r="D254" s="77" t="s">
        <v>71</v>
      </c>
      <c r="E254" s="71"/>
      <c r="G254" s="254" t="s">
        <v>72</v>
      </c>
      <c r="H254" s="255"/>
      <c r="I254" s="256">
        <f>IF(I250="","",IF(COUNT(I250:AB250)&gt;1,$G$382,$G$383))</f>
        <v>45</v>
      </c>
      <c r="J254" s="256" t="str">
        <f t="shared" ref="J254:AB254" si="95">IF(J250="","",$G$383)</f>
        <v/>
      </c>
      <c r="K254" s="256" t="str">
        <f t="shared" si="95"/>
        <v/>
      </c>
      <c r="L254" s="256" t="str">
        <f t="shared" si="95"/>
        <v/>
      </c>
      <c r="M254" s="256" t="str">
        <f t="shared" si="95"/>
        <v/>
      </c>
      <c r="N254" s="256" t="str">
        <f t="shared" si="95"/>
        <v/>
      </c>
      <c r="O254" s="256" t="str">
        <f t="shared" si="95"/>
        <v/>
      </c>
      <c r="P254" s="256" t="str">
        <f t="shared" si="95"/>
        <v/>
      </c>
      <c r="Q254" s="256" t="str">
        <f t="shared" si="95"/>
        <v/>
      </c>
      <c r="R254" s="256" t="str">
        <f t="shared" si="95"/>
        <v/>
      </c>
      <c r="S254" s="256" t="str">
        <f t="shared" si="95"/>
        <v/>
      </c>
      <c r="T254" s="256" t="str">
        <f t="shared" si="95"/>
        <v/>
      </c>
      <c r="U254" s="256" t="str">
        <f t="shared" si="95"/>
        <v/>
      </c>
      <c r="V254" s="256" t="str">
        <f t="shared" si="95"/>
        <v/>
      </c>
      <c r="W254" s="256" t="str">
        <f t="shared" si="95"/>
        <v/>
      </c>
      <c r="X254" s="256" t="str">
        <f t="shared" si="95"/>
        <v/>
      </c>
      <c r="Y254" s="256" t="str">
        <f t="shared" si="95"/>
        <v/>
      </c>
      <c r="Z254" s="256" t="str">
        <f t="shared" si="95"/>
        <v/>
      </c>
      <c r="AA254" s="256" t="str">
        <f t="shared" si="95"/>
        <v/>
      </c>
      <c r="AB254" s="256" t="str">
        <f t="shared" si="95"/>
        <v/>
      </c>
      <c r="AD254" s="56"/>
      <c r="AE254" s="80"/>
      <c r="AF254" s="81"/>
      <c r="AG254" s="81"/>
      <c r="AH254" s="81"/>
      <c r="AI254" s="81"/>
      <c r="AJ254" s="81"/>
      <c r="AK254" s="81"/>
      <c r="AL254" s="81"/>
      <c r="AM254" s="81"/>
      <c r="AN254" s="81"/>
      <c r="AO254" s="81"/>
      <c r="AP254" s="81"/>
      <c r="AQ254" s="81"/>
      <c r="AR254" s="81"/>
      <c r="AS254" s="81"/>
      <c r="AT254" s="81"/>
      <c r="AU254" s="81"/>
      <c r="AV254" s="81"/>
      <c r="AW254" s="81"/>
      <c r="AX254" s="81"/>
      <c r="AY254" s="81"/>
      <c r="AZ254" s="81"/>
      <c r="BA254" s="81"/>
      <c r="BB254" s="81"/>
      <c r="BC254" s="81"/>
      <c r="BD254" s="81"/>
      <c r="BE254" s="81"/>
      <c r="BF254" s="81"/>
      <c r="BG254" s="81"/>
      <c r="BH254" s="81"/>
      <c r="BI254" s="81"/>
      <c r="BJ254" s="81"/>
      <c r="BK254" s="81"/>
      <c r="BL254" s="81"/>
    </row>
    <row r="255" spans="2:75" x14ac:dyDescent="0.15">
      <c r="B255" s="310"/>
      <c r="C255" s="61" t="s">
        <v>73</v>
      </c>
      <c r="D255" s="77" t="s">
        <v>71</v>
      </c>
      <c r="E255" s="82"/>
      <c r="G255" s="254" t="s">
        <v>74</v>
      </c>
      <c r="H255" s="255"/>
      <c r="I255" s="257">
        <f>IF(I250="","",IF(COUNT(I250:AB250)&gt;1,I250+I254+$I$382+$J$382,I250+I254+$I$383+$J$383))</f>
        <v>41471</v>
      </c>
      <c r="J255" s="257" t="str">
        <f t="shared" ref="J255:AB255" si="96">IF(J250="","",J250+J254+$I$383+$J$383)</f>
        <v/>
      </c>
      <c r="K255" s="257" t="str">
        <f t="shared" si="96"/>
        <v/>
      </c>
      <c r="L255" s="257" t="str">
        <f t="shared" si="96"/>
        <v/>
      </c>
      <c r="M255" s="257" t="str">
        <f t="shared" si="96"/>
        <v/>
      </c>
      <c r="N255" s="257" t="str">
        <f t="shared" si="96"/>
        <v/>
      </c>
      <c r="O255" s="257" t="str">
        <f t="shared" si="96"/>
        <v/>
      </c>
      <c r="P255" s="257" t="str">
        <f t="shared" si="96"/>
        <v/>
      </c>
      <c r="Q255" s="257" t="str">
        <f t="shared" si="96"/>
        <v/>
      </c>
      <c r="R255" s="257" t="str">
        <f t="shared" si="96"/>
        <v/>
      </c>
      <c r="S255" s="257" t="str">
        <f t="shared" si="96"/>
        <v/>
      </c>
      <c r="T255" s="257" t="str">
        <f t="shared" si="96"/>
        <v/>
      </c>
      <c r="U255" s="257" t="str">
        <f t="shared" si="96"/>
        <v/>
      </c>
      <c r="V255" s="257" t="str">
        <f t="shared" si="96"/>
        <v/>
      </c>
      <c r="W255" s="257" t="str">
        <f t="shared" si="96"/>
        <v/>
      </c>
      <c r="X255" s="257" t="str">
        <f t="shared" si="96"/>
        <v/>
      </c>
      <c r="Y255" s="257" t="str">
        <f t="shared" si="96"/>
        <v/>
      </c>
      <c r="Z255" s="257" t="str">
        <f t="shared" si="96"/>
        <v/>
      </c>
      <c r="AA255" s="257" t="str">
        <f t="shared" si="96"/>
        <v/>
      </c>
      <c r="AB255" s="257" t="str">
        <f t="shared" si="96"/>
        <v/>
      </c>
    </row>
    <row r="256" spans="2:75" x14ac:dyDescent="0.15">
      <c r="C256" s="61" t="s">
        <v>75</v>
      </c>
      <c r="D256" s="83"/>
      <c r="E256" s="84">
        <f>(E254*E252)+E255</f>
        <v>0</v>
      </c>
      <c r="G256" s="254" t="s">
        <v>76</v>
      </c>
      <c r="H256" s="255"/>
      <c r="I256" s="256">
        <v>-250000</v>
      </c>
      <c r="J256" s="256" t="s">
        <v>208</v>
      </c>
      <c r="K256" s="256" t="s">
        <v>208</v>
      </c>
      <c r="L256" s="256" t="s">
        <v>208</v>
      </c>
      <c r="M256" s="256" t="s">
        <v>208</v>
      </c>
      <c r="N256" s="256" t="s">
        <v>208</v>
      </c>
      <c r="O256" s="256" t="s">
        <v>208</v>
      </c>
      <c r="P256" s="256" t="s">
        <v>208</v>
      </c>
      <c r="Q256" s="256" t="s">
        <v>208</v>
      </c>
      <c r="R256" s="256" t="s">
        <v>208</v>
      </c>
      <c r="S256" s="256" t="s">
        <v>208</v>
      </c>
      <c r="T256" s="256" t="s">
        <v>208</v>
      </c>
      <c r="U256" s="256" t="s">
        <v>208</v>
      </c>
      <c r="V256" s="256" t="s">
        <v>208</v>
      </c>
      <c r="W256" s="256" t="s">
        <v>208</v>
      </c>
      <c r="X256" s="256" t="s">
        <v>208</v>
      </c>
      <c r="Y256" s="256" t="s">
        <v>208</v>
      </c>
      <c r="Z256" s="256" t="s">
        <v>208</v>
      </c>
      <c r="AA256" s="256" t="s">
        <v>208</v>
      </c>
      <c r="AB256" s="256" t="s">
        <v>208</v>
      </c>
      <c r="AG256" s="85"/>
    </row>
    <row r="257" spans="2:75" x14ac:dyDescent="0.15">
      <c r="C257" s="86" t="s">
        <v>77</v>
      </c>
      <c r="D257" s="87"/>
      <c r="E257" s="88" t="str">
        <f>$E$383</f>
        <v>Virement</v>
      </c>
      <c r="G257" s="258" t="s">
        <v>78</v>
      </c>
      <c r="H257" s="255"/>
      <c r="I257" s="259">
        <f>IF(I250="","",1/(POWER(1+$E$371,(I250-$E$372)/365)))</f>
        <v>0.71696214925678692</v>
      </c>
      <c r="J257" s="259" t="str">
        <f t="shared" ref="J257:AB257" si="97">IF(J250="","",1/(POWER(1+$E$371,(J250-$E$372)/365)))</f>
        <v/>
      </c>
      <c r="K257" s="259" t="str">
        <f t="shared" si="97"/>
        <v/>
      </c>
      <c r="L257" s="259" t="str">
        <f t="shared" si="97"/>
        <v/>
      </c>
      <c r="M257" s="259" t="str">
        <f t="shared" si="97"/>
        <v/>
      </c>
      <c r="N257" s="259" t="str">
        <f t="shared" si="97"/>
        <v/>
      </c>
      <c r="O257" s="259" t="str">
        <f t="shared" si="97"/>
        <v/>
      </c>
      <c r="P257" s="259" t="str">
        <f t="shared" si="97"/>
        <v/>
      </c>
      <c r="Q257" s="259" t="str">
        <f t="shared" si="97"/>
        <v/>
      </c>
      <c r="R257" s="259" t="str">
        <f t="shared" si="97"/>
        <v/>
      </c>
      <c r="S257" s="259" t="str">
        <f t="shared" si="97"/>
        <v/>
      </c>
      <c r="T257" s="259" t="str">
        <f t="shared" si="97"/>
        <v/>
      </c>
      <c r="U257" s="259" t="str">
        <f t="shared" si="97"/>
        <v/>
      </c>
      <c r="V257" s="259" t="str">
        <f t="shared" si="97"/>
        <v/>
      </c>
      <c r="W257" s="259" t="str">
        <f t="shared" si="97"/>
        <v/>
      </c>
      <c r="X257" s="259" t="str">
        <f t="shared" si="97"/>
        <v/>
      </c>
      <c r="Y257" s="259" t="str">
        <f t="shared" si="97"/>
        <v/>
      </c>
      <c r="Z257" s="259" t="str">
        <f t="shared" si="97"/>
        <v/>
      </c>
      <c r="AA257" s="259" t="str">
        <f t="shared" si="97"/>
        <v/>
      </c>
      <c r="AB257" s="259" t="str">
        <f t="shared" si="97"/>
        <v/>
      </c>
      <c r="AG257" s="85"/>
    </row>
    <row r="258" spans="2:75" x14ac:dyDescent="0.15">
      <c r="C258" s="251" t="s">
        <v>79</v>
      </c>
      <c r="D258" s="252"/>
      <c r="E258" s="253">
        <f>SUMPRODUCT(I257:AB257,I256:AB256)</f>
        <v>-179240.53731419673</v>
      </c>
      <c r="G258" s="254" t="s">
        <v>80</v>
      </c>
      <c r="H258" s="255"/>
      <c r="I258" s="257">
        <f>IF(OR(E252=0,E252=""),"",IF(E251=$A$15,I250,""))</f>
        <v>41426</v>
      </c>
      <c r="J258" s="260"/>
      <c r="K258" s="260"/>
      <c r="L258" s="254"/>
      <c r="M258" s="254"/>
      <c r="N258" s="254"/>
      <c r="O258" s="254"/>
      <c r="P258" s="254"/>
      <c r="Q258" s="254"/>
      <c r="R258" s="254"/>
      <c r="S258" s="254"/>
      <c r="T258" s="254"/>
      <c r="U258" s="254"/>
      <c r="V258" s="254"/>
      <c r="W258" s="254"/>
      <c r="X258" s="254"/>
      <c r="Y258" s="254"/>
      <c r="Z258" s="254"/>
      <c r="AA258" s="254"/>
      <c r="AB258" s="254"/>
      <c r="AG258" s="85"/>
    </row>
    <row r="259" spans="2:75" x14ac:dyDescent="0.15">
      <c r="C259" s="254" t="s">
        <v>81</v>
      </c>
      <c r="D259" s="255"/>
      <c r="E259" s="256">
        <f>SUMPRODUCT(I257:AB257,I253:AB253)</f>
        <v>-186410.15880676461</v>
      </c>
      <c r="G259" s="254" t="s">
        <v>82</v>
      </c>
      <c r="H259" s="255"/>
      <c r="I259" s="257">
        <f>IF(COUNT(I250:AB250)=0,"",MAX(I250:AB250))</f>
        <v>41426</v>
      </c>
      <c r="J259" s="259"/>
      <c r="K259" s="259"/>
      <c r="L259" s="261"/>
      <c r="M259" s="261"/>
      <c r="N259" s="261"/>
      <c r="O259" s="261"/>
      <c r="P259" s="261"/>
      <c r="Q259" s="261"/>
      <c r="R259" s="261"/>
      <c r="S259" s="261"/>
      <c r="T259" s="261"/>
      <c r="U259" s="261"/>
      <c r="V259" s="261"/>
      <c r="W259" s="261"/>
      <c r="X259" s="261"/>
      <c r="Y259" s="261"/>
      <c r="Z259" s="261"/>
      <c r="AA259" s="261"/>
      <c r="AB259" s="261"/>
      <c r="AG259" s="85"/>
    </row>
    <row r="260" spans="2:75" x14ac:dyDescent="0.15">
      <c r="C260" s="254" t="s">
        <v>83</v>
      </c>
      <c r="D260" s="255"/>
      <c r="E260" s="256">
        <f>E252+E256</f>
        <v>250000</v>
      </c>
      <c r="G260" s="254"/>
      <c r="H260" s="254"/>
      <c r="I260" s="262"/>
      <c r="J260" s="254"/>
      <c r="K260" s="254"/>
      <c r="L260" s="254"/>
      <c r="M260" s="254"/>
      <c r="N260" s="254"/>
      <c r="O260" s="254"/>
      <c r="P260" s="254"/>
      <c r="Q260" s="254"/>
      <c r="R260" s="254"/>
      <c r="S260" s="254"/>
      <c r="T260" s="254"/>
      <c r="U260" s="254"/>
      <c r="V260" s="254"/>
      <c r="W260" s="254"/>
      <c r="X260" s="254"/>
      <c r="Y260" s="254"/>
      <c r="Z260" s="254"/>
      <c r="AA260" s="254"/>
      <c r="AB260" s="254"/>
      <c r="AG260" s="85"/>
    </row>
    <row r="261" spans="2:75" x14ac:dyDescent="0.15">
      <c r="C261" s="254"/>
      <c r="D261" s="254"/>
      <c r="E261" s="254"/>
      <c r="G261" s="254"/>
      <c r="H261" s="255"/>
      <c r="I261" s="254"/>
      <c r="J261" s="254"/>
      <c r="K261" s="254"/>
      <c r="L261" s="254"/>
      <c r="M261" s="254"/>
      <c r="N261" s="254"/>
      <c r="O261" s="254"/>
      <c r="P261" s="254"/>
      <c r="Q261" s="254"/>
      <c r="R261" s="254"/>
      <c r="S261" s="254"/>
      <c r="T261" s="254"/>
      <c r="U261" s="254"/>
      <c r="V261" s="254"/>
      <c r="W261" s="254"/>
      <c r="X261" s="254"/>
      <c r="Y261" s="254"/>
      <c r="Z261" s="254"/>
      <c r="AA261" s="254"/>
      <c r="AB261" s="254"/>
      <c r="AG261" s="85"/>
    </row>
    <row r="262" spans="2:75" ht="12" thickBot="1" x14ac:dyDescent="0.2">
      <c r="C262" s="254"/>
      <c r="D262" s="255"/>
      <c r="E262" s="254"/>
      <c r="G262" s="254"/>
      <c r="H262" s="255"/>
      <c r="I262" s="254"/>
      <c r="J262" s="254"/>
      <c r="K262" s="254"/>
      <c r="L262" s="254"/>
      <c r="M262" s="254"/>
      <c r="N262" s="254"/>
      <c r="O262" s="254"/>
      <c r="P262" s="254"/>
      <c r="Q262" s="254"/>
      <c r="R262" s="254"/>
      <c r="S262" s="254"/>
      <c r="T262" s="254"/>
      <c r="U262" s="254"/>
      <c r="V262" s="254"/>
      <c r="W262" s="254"/>
      <c r="X262" s="254"/>
      <c r="Y262" s="254"/>
      <c r="Z262" s="254"/>
      <c r="AA262" s="254"/>
      <c r="AB262" s="254"/>
    </row>
    <row r="263" spans="2:75" x14ac:dyDescent="0.15">
      <c r="C263" s="40" t="s">
        <v>53</v>
      </c>
      <c r="D263" s="51" t="s">
        <v>50</v>
      </c>
      <c r="E263" s="52"/>
      <c r="G263" s="53" t="s">
        <v>6</v>
      </c>
      <c r="H263" s="54" t="s">
        <v>50</v>
      </c>
      <c r="I263" s="55"/>
      <c r="J263" s="55"/>
      <c r="K263" s="55"/>
      <c r="L263" s="55"/>
      <c r="M263" s="55"/>
      <c r="N263" s="55"/>
      <c r="O263" s="55"/>
      <c r="P263" s="55"/>
      <c r="Q263" s="55"/>
      <c r="R263" s="55"/>
      <c r="S263" s="55"/>
      <c r="T263" s="55"/>
      <c r="U263" s="55"/>
      <c r="V263" s="55"/>
      <c r="W263" s="55"/>
      <c r="X263" s="55"/>
      <c r="Y263" s="55"/>
      <c r="Z263" s="55"/>
      <c r="AA263" s="55"/>
      <c r="AB263" s="55"/>
      <c r="AD263" s="56"/>
      <c r="BN263" s="40"/>
      <c r="BO263" s="40"/>
      <c r="BP263" s="40"/>
      <c r="BQ263" s="40"/>
    </row>
    <row r="264" spans="2:75" x14ac:dyDescent="0.15">
      <c r="C264" s="61" t="s">
        <v>59</v>
      </c>
      <c r="D264" s="62" t="s">
        <v>50</v>
      </c>
      <c r="E264" s="63"/>
      <c r="G264" s="61" t="s">
        <v>60</v>
      </c>
      <c r="H264" s="64" t="s">
        <v>50</v>
      </c>
      <c r="I264" s="65"/>
      <c r="J264" s="65"/>
      <c r="K264" s="65"/>
      <c r="L264" s="65"/>
      <c r="M264" s="65"/>
      <c r="N264" s="65"/>
      <c r="O264" s="65"/>
      <c r="P264" s="65"/>
      <c r="Q264" s="65"/>
      <c r="R264" s="65"/>
      <c r="S264" s="65"/>
      <c r="T264" s="65"/>
      <c r="U264" s="65"/>
      <c r="V264" s="65"/>
      <c r="W264" s="65"/>
      <c r="X264" s="65"/>
      <c r="Y264" s="65"/>
      <c r="Z264" s="65"/>
      <c r="AA264" s="65"/>
      <c r="AB264" s="65"/>
      <c r="AD264" s="56"/>
      <c r="AE264" s="57" t="str">
        <f>AE251</f>
        <v>Montant Comptabilisé hors aléas (€)</v>
      </c>
      <c r="AF264" s="66">
        <f>SUMIF($I263:$AB263,CONCATENATE("&lt;",AG$14),$I269:$AB269)</f>
        <v>0</v>
      </c>
      <c r="AG264" s="66">
        <f>SUMIF($I263:$AB263,CONCATENATE("&lt;",AH$14),$I269:$AB269)-SUM($AF264:AF264)</f>
        <v>0</v>
      </c>
      <c r="AH264" s="66">
        <f>SUMIF($I263:$AB263,CONCATENATE("&lt;",AI$14),$I269:$AB269)-SUM($AF264:AG264)</f>
        <v>0</v>
      </c>
      <c r="AI264" s="66">
        <f>SUMIF($I263:$AB263,CONCATENATE("&lt;",AJ$14),$I269:$AB269)-SUM($AF264:AH264)</f>
        <v>0</v>
      </c>
      <c r="AJ264" s="66">
        <f>SUMIF($I263:$AB263,CONCATENATE("&lt;",AK$14),$I269:$AB269)-SUM($AF264:AI264)</f>
        <v>0</v>
      </c>
      <c r="AK264" s="66">
        <f>SUMIF($I263:$AB263,CONCATENATE("&lt;",AL$14),$I269:$AB269)-SUM($AF264:AJ264)</f>
        <v>0</v>
      </c>
      <c r="AL264" s="66">
        <f>SUMIF($I263:$AB263,CONCATENATE("&lt;",AM$14),$I269:$AB269)-SUM($AF264:AK264)</f>
        <v>0</v>
      </c>
      <c r="AM264" s="66">
        <f>SUMIF($I263:$AB263,CONCATENATE("&lt;",AN$14),$I269:$AB269)-SUM($AF264:AL264)</f>
        <v>0</v>
      </c>
      <c r="AN264" s="66">
        <f>SUMIF($I263:$AB263,CONCATENATE("&lt;",AO$14),$I269:$AB269)-SUM($AF264:AM264)</f>
        <v>0</v>
      </c>
      <c r="AO264" s="66">
        <f>SUMIF($I263:$AB263,CONCATENATE("&lt;",AP$14),$I269:$AB269)-SUM($AF264:AN264)</f>
        <v>0</v>
      </c>
      <c r="AP264" s="66">
        <f>SUMIF($I263:$AB263,CONCATENATE("&lt;",AQ$14),$I269:$AB269)-SUM($AF264:AO264)</f>
        <v>0</v>
      </c>
      <c r="AQ264" s="66">
        <f>SUMIF($I263:$AB263,CONCATENATE("&lt;",AR$14),$I269:$AB269)-SUM($AF264:AP264)</f>
        <v>0</v>
      </c>
      <c r="AR264" s="66">
        <f>SUMIF($I263:$AB263,CONCATENATE("&lt;",AS$14),$I269:$AB269)-SUM($AF264:AQ264)</f>
        <v>0</v>
      </c>
      <c r="AS264" s="66">
        <f>SUMIF($I263:$AB263,CONCATENATE("&lt;",AT$14),$I269:$AB269)-SUM($AF264:AR264)</f>
        <v>0</v>
      </c>
      <c r="AT264" s="66">
        <f>SUMIF($I263:$AB263,CONCATENATE("&lt;",AU$14),$I269:$AB269)-SUM($AF264:AS264)</f>
        <v>0</v>
      </c>
      <c r="AU264" s="66">
        <f>SUMIF($I263:$AB263,CONCATENATE("&lt;",AV$14),$I269:$AB269)-SUM($AF264:AT264)</f>
        <v>0</v>
      </c>
      <c r="AV264" s="66">
        <f>SUMIF($I263:$AB263,CONCATENATE("&lt;",AW$14),$I269:$AB269)-SUM($AF264:AU264)</f>
        <v>0</v>
      </c>
      <c r="AW264" s="66">
        <f>SUMIF($I263:$AB263,CONCATENATE("&lt;",AX$14),$I269:$AB269)-SUM($AF264:AV264)</f>
        <v>0</v>
      </c>
      <c r="AX264" s="66">
        <f>SUMIF($I263:$AB263,CONCATENATE("&lt;",AY$14),$I269:$AB269)-SUM($AF264:AW264)</f>
        <v>0</v>
      </c>
      <c r="AY264" s="66">
        <f>SUMIF($I263:$AB263,CONCATENATE("&lt;",AZ$14),$I269:$AB269)-SUM($AF264:AX264)</f>
        <v>0</v>
      </c>
      <c r="AZ264" s="66">
        <f>SUMIF($I263:$AB263,CONCATENATE("&lt;",BA$14),$I269:$AB269)-SUM($AF264:AY264)</f>
        <v>0</v>
      </c>
      <c r="BA264" s="66">
        <f>SUMIF($I263:$AB263,CONCATENATE("&lt;",BB$14),$I269:$AB269)-SUM($AF264:AZ264)</f>
        <v>0</v>
      </c>
      <c r="BB264" s="66">
        <f>SUMIF($I263:$AB263,CONCATENATE("&lt;",BC$14),$I269:$AB269)-SUM($AF264:BA264)</f>
        <v>0</v>
      </c>
      <c r="BC264" s="66">
        <f>SUMIF($I263:$AB263,CONCATENATE("&lt;",BD$14),$I269:$AB269)-SUM($AF264:BB264)</f>
        <v>0</v>
      </c>
      <c r="BD264" s="66">
        <f>SUMIF($I263:$AB263,CONCATENATE("&lt;",BE$14),$I269:$AB269)-SUM($AF264:BC264)</f>
        <v>0</v>
      </c>
      <c r="BE264" s="66">
        <f>SUMIF($I263:$AB263,CONCATENATE("&lt;",BF$14),$I269:$AB269)-SUM($AF264:BD264)</f>
        <v>0</v>
      </c>
      <c r="BF264" s="66">
        <f>SUMIF($I263:$AB263,CONCATENATE("&lt;",BG$14),$I269:$AB269)-SUM($AF264:BE264)</f>
        <v>0</v>
      </c>
      <c r="BG264" s="66">
        <f>SUMIF($I263:$AB263,CONCATENATE("&lt;",BH$14),$I269:$AB269)-SUM($AF264:BF264)</f>
        <v>0</v>
      </c>
      <c r="BH264" s="66">
        <f>SUMIF($I263:$AB263,CONCATENATE("&lt;",BI$14),$I269:$AB269)-SUM($AF264:BG264)</f>
        <v>0</v>
      </c>
      <c r="BI264" s="66">
        <f>SUMIF($I263:$AB263,CONCATENATE("&lt;",BJ$14),$I269:$AB269)-SUM($AF264:BH264)</f>
        <v>0</v>
      </c>
      <c r="BJ264" s="66">
        <f>SUMIF($I263:$AB263,CONCATENATE("&lt;",BK$14),$I269:$AB269)-SUM($AF264:BI264)</f>
        <v>0</v>
      </c>
      <c r="BK264" s="66">
        <f>SUMIF($I263:$AB263,CONCATENATE("&lt;",BL$14),$I269:$AB269)-SUM($AF264:BJ264)</f>
        <v>0</v>
      </c>
      <c r="BL264" s="66">
        <f>SUMIF($I263:$AB263,CONCATENATE("&gt;=",BL$14),$I269:$AB269)</f>
        <v>0</v>
      </c>
      <c r="BN264" s="67">
        <v>1</v>
      </c>
      <c r="BO264" s="67"/>
      <c r="BP264" s="67"/>
      <c r="BQ264" s="67"/>
      <c r="BS264" s="59">
        <f>IF(E264=BS$14,1,0)</f>
        <v>0</v>
      </c>
      <c r="BT264" s="59">
        <f>IF(E264=BT$14,1,0)</f>
        <v>0</v>
      </c>
      <c r="BU264" s="59">
        <f>IF(E264=BU$14,1,0)</f>
        <v>0</v>
      </c>
      <c r="BV264" s="59">
        <f>IF(E264=BV$14,1,0)</f>
        <v>0</v>
      </c>
      <c r="BW264" s="59">
        <v>1</v>
      </c>
    </row>
    <row r="265" spans="2:75" x14ac:dyDescent="0.15">
      <c r="C265" s="61" t="s">
        <v>63</v>
      </c>
      <c r="D265" s="62" t="s">
        <v>50</v>
      </c>
      <c r="E265" s="68"/>
      <c r="G265" s="61" t="s">
        <v>63</v>
      </c>
      <c r="H265" s="69"/>
      <c r="I265" s="70" t="str">
        <f t="shared" ref="I265:AB265" si="98">IF(I263="","",I264*-$E265)</f>
        <v/>
      </c>
      <c r="J265" s="70" t="str">
        <f t="shared" si="98"/>
        <v/>
      </c>
      <c r="K265" s="70" t="str">
        <f t="shared" si="98"/>
        <v/>
      </c>
      <c r="L265" s="70" t="str">
        <f t="shared" si="98"/>
        <v/>
      </c>
      <c r="M265" s="70" t="str">
        <f t="shared" si="98"/>
        <v/>
      </c>
      <c r="N265" s="70" t="str">
        <f t="shared" si="98"/>
        <v/>
      </c>
      <c r="O265" s="70" t="str">
        <f t="shared" si="98"/>
        <v/>
      </c>
      <c r="P265" s="70" t="str">
        <f t="shared" si="98"/>
        <v/>
      </c>
      <c r="Q265" s="70" t="str">
        <f t="shared" si="98"/>
        <v/>
      </c>
      <c r="R265" s="70" t="str">
        <f t="shared" si="98"/>
        <v/>
      </c>
      <c r="S265" s="70" t="str">
        <f t="shared" si="98"/>
        <v/>
      </c>
      <c r="T265" s="70" t="str">
        <f t="shared" si="98"/>
        <v/>
      </c>
      <c r="U265" s="70" t="str">
        <f t="shared" si="98"/>
        <v/>
      </c>
      <c r="V265" s="70" t="str">
        <f t="shared" si="98"/>
        <v/>
      </c>
      <c r="W265" s="70" t="str">
        <f t="shared" si="98"/>
        <v/>
      </c>
      <c r="X265" s="70" t="str">
        <f t="shared" si="98"/>
        <v/>
      </c>
      <c r="Y265" s="70" t="str">
        <f t="shared" si="98"/>
        <v/>
      </c>
      <c r="Z265" s="70" t="str">
        <f t="shared" si="98"/>
        <v/>
      </c>
      <c r="AA265" s="70" t="str">
        <f t="shared" si="98"/>
        <v/>
      </c>
      <c r="AB265" s="70" t="str">
        <f t="shared" si="98"/>
        <v/>
      </c>
      <c r="AD265" s="56"/>
      <c r="AE265" s="57" t="str">
        <f>AE252</f>
        <v>Montant Comptabilisé yc aléas (€)</v>
      </c>
      <c r="AF265" s="66">
        <f>SUMIF($I263:$AB263,CONCATENATE("&lt;",AG$14),$I266:$AB266)</f>
        <v>0</v>
      </c>
      <c r="AG265" s="66">
        <f>SUMIF($I263:$AB263,CONCATENATE("&lt;",AH$14),$I266:$AB266)-SUM($AF265:AF265)</f>
        <v>0</v>
      </c>
      <c r="AH265" s="66">
        <f>SUMIF($I263:$AB263,CONCATENATE("&lt;",AI$14),$I266:$AB266)-SUM($AF265:AG265)</f>
        <v>0</v>
      </c>
      <c r="AI265" s="66">
        <f>SUMIF($I263:$AB263,CONCATENATE("&lt;",AJ$14),$I266:$AB266)-SUM($AF265:AH265)</f>
        <v>0</v>
      </c>
      <c r="AJ265" s="66">
        <f>SUMIF($I263:$AB263,CONCATENATE("&lt;",AK$14),$I266:$AB266)-SUM($AF265:AI265)</f>
        <v>0</v>
      </c>
      <c r="AK265" s="66">
        <f>SUMIF($I263:$AB263,CONCATENATE("&lt;",AL$14),$I266:$AB266)-SUM($AF265:AJ265)</f>
        <v>0</v>
      </c>
      <c r="AL265" s="66">
        <f>SUMIF($I263:$AB263,CONCATENATE("&lt;",AM$14),$I266:$AB266)-SUM($AF265:AK265)</f>
        <v>0</v>
      </c>
      <c r="AM265" s="66">
        <f>SUMIF($I263:$AB263,CONCATENATE("&lt;",AN$14),$I266:$AB266)-SUM($AF265:AL265)</f>
        <v>0</v>
      </c>
      <c r="AN265" s="66">
        <f>SUMIF($I263:$AB263,CONCATENATE("&lt;",AO$14),$I266:$AB266)-SUM($AF265:AM265)</f>
        <v>0</v>
      </c>
      <c r="AO265" s="66">
        <f>SUMIF($I263:$AB263,CONCATENATE("&lt;",AP$14),$I266:$AB266)-SUM($AF265:AN265)</f>
        <v>0</v>
      </c>
      <c r="AP265" s="66">
        <f>SUMIF($I263:$AB263,CONCATENATE("&lt;",AQ$14),$I266:$AB266)-SUM($AF265:AO265)</f>
        <v>0</v>
      </c>
      <c r="AQ265" s="66">
        <f>SUMIF($I263:$AB263,CONCATENATE("&lt;",AR$14),$I266:$AB266)-SUM($AF265:AP265)</f>
        <v>0</v>
      </c>
      <c r="AR265" s="66">
        <f>SUMIF($I263:$AB263,CONCATENATE("&lt;",AS$14),$I266:$AB266)-SUM($AF265:AQ265)</f>
        <v>0</v>
      </c>
      <c r="AS265" s="66">
        <f>SUMIF($I263:$AB263,CONCATENATE("&lt;",AT$14),$I266:$AB266)-SUM($AF265:AR265)</f>
        <v>0</v>
      </c>
      <c r="AT265" s="66">
        <f>SUMIF($I263:$AB263,CONCATENATE("&lt;",AU$14),$I266:$AB266)-SUM($AF265:AS265)</f>
        <v>0</v>
      </c>
      <c r="AU265" s="66">
        <f>SUMIF($I263:$AB263,CONCATENATE("&lt;",AV$14),$I266:$AB266)-SUM($AF265:AT265)</f>
        <v>0</v>
      </c>
      <c r="AV265" s="66">
        <f>SUMIF($I263:$AB263,CONCATENATE("&lt;",AW$14),$I266:$AB266)-SUM($AF265:AU265)</f>
        <v>0</v>
      </c>
      <c r="AW265" s="66">
        <f>SUMIF($I263:$AB263,CONCATENATE("&lt;",AX$14),$I266:$AB266)-SUM($AF265:AV265)</f>
        <v>0</v>
      </c>
      <c r="AX265" s="66">
        <f>SUMIF($I263:$AB263,CONCATENATE("&lt;",AY$14),$I266:$AB266)-SUM($AF265:AW265)</f>
        <v>0</v>
      </c>
      <c r="AY265" s="66">
        <f>SUMIF($I263:$AB263,CONCATENATE("&lt;",AZ$14),$I266:$AB266)-SUM($AF265:AX265)</f>
        <v>0</v>
      </c>
      <c r="AZ265" s="66">
        <f>SUMIF($I263:$AB263,CONCATENATE("&lt;",BA$14),$I266:$AB266)-SUM($AF265:AY265)</f>
        <v>0</v>
      </c>
      <c r="BA265" s="66">
        <f>SUMIF($I263:$AB263,CONCATENATE("&lt;",BB$14),$I266:$AB266)-SUM($AF265:AZ265)</f>
        <v>0</v>
      </c>
      <c r="BB265" s="66">
        <f>SUMIF($I263:$AB263,CONCATENATE("&lt;",BC$14),$I266:$AB266)-SUM($AF265:BA265)</f>
        <v>0</v>
      </c>
      <c r="BC265" s="66">
        <f>SUMIF($I263:$AB263,CONCATENATE("&lt;",BD$14),$I266:$AB266)-SUM($AF265:BB265)</f>
        <v>0</v>
      </c>
      <c r="BD265" s="66">
        <f>SUMIF($I263:$AB263,CONCATENATE("&lt;",BE$14),$I266:$AB266)-SUM($AF265:BC265)</f>
        <v>0</v>
      </c>
      <c r="BE265" s="66">
        <f>SUMIF($I263:$AB263,CONCATENATE("&lt;",BF$14),$I266:$AB266)-SUM($AF265:BD265)</f>
        <v>0</v>
      </c>
      <c r="BF265" s="66">
        <f>SUMIF($I263:$AB263,CONCATENATE("&lt;",BG$14),$I266:$AB266)-SUM($AF265:BE265)</f>
        <v>0</v>
      </c>
      <c r="BG265" s="66">
        <f>SUMIF($I263:$AB263,CONCATENATE("&lt;",BH$14),$I266:$AB266)-SUM($AF265:BF265)</f>
        <v>0</v>
      </c>
      <c r="BH265" s="66">
        <f>SUMIF($I263:$AB263,CONCATENATE("&lt;",BI$14),$I266:$AB266)-SUM($AF265:BG265)</f>
        <v>0</v>
      </c>
      <c r="BI265" s="66">
        <f>SUMIF($I263:$AB263,CONCATENATE("&lt;",BJ$14),$I266:$AB266)-SUM($AF265:BH265)</f>
        <v>0</v>
      </c>
      <c r="BJ265" s="66">
        <f>SUMIF($I263:$AB263,CONCATENATE("&lt;",BK$14),$I266:$AB266)-SUM($AF265:BI265)</f>
        <v>0</v>
      </c>
      <c r="BK265" s="66">
        <f>SUMIF($I263:$AB263,CONCATENATE("&lt;",BL$14),$I266:$AB266)-SUM($AF265:BJ265)</f>
        <v>0</v>
      </c>
      <c r="BL265" s="66">
        <f>SUMIF($I263:$AB263,CONCATENATE("&gt;=",BL$14),$I266:$AB266)</f>
        <v>0</v>
      </c>
      <c r="BN265" s="67"/>
      <c r="BO265" s="67">
        <v>1</v>
      </c>
      <c r="BP265" s="67"/>
      <c r="BQ265" s="67"/>
      <c r="BS265" s="59">
        <f>IF(BS264=1,1,0)</f>
        <v>0</v>
      </c>
      <c r="BT265" s="59">
        <f>IF(BT264=1,1,0)</f>
        <v>0</v>
      </c>
      <c r="BU265" s="59">
        <f>IF(BU264=1,1,0)</f>
        <v>0</v>
      </c>
      <c r="BV265" s="59">
        <f>IF(BV264=1,1,0)</f>
        <v>0</v>
      </c>
      <c r="BW265" s="59">
        <v>1</v>
      </c>
    </row>
    <row r="266" spans="2:75" x14ac:dyDescent="0.15">
      <c r="C266" s="61" t="s">
        <v>66</v>
      </c>
      <c r="D266" s="69" t="s">
        <v>67</v>
      </c>
      <c r="E266" s="71">
        <f>$E$349</f>
        <v>0.01</v>
      </c>
      <c r="G266" s="251" t="s">
        <v>68</v>
      </c>
      <c r="H266" s="252"/>
      <c r="I266" s="253" t="str">
        <f>IF(I263="","",I269*(1+$E266))</f>
        <v/>
      </c>
      <c r="J266" s="253" t="str">
        <f>IF(J263="","",J269*(1+$E266))</f>
        <v/>
      </c>
      <c r="K266" s="253" t="str">
        <f>IF(K263="","",K269*(1+$E266))</f>
        <v/>
      </c>
      <c r="L266" s="253" t="str">
        <f t="shared" ref="L266:AB266" si="99">IF(L263="","",L269*(1+$E266))</f>
        <v/>
      </c>
      <c r="M266" s="253" t="str">
        <f t="shared" si="99"/>
        <v/>
      </c>
      <c r="N266" s="253" t="str">
        <f t="shared" si="99"/>
        <v/>
      </c>
      <c r="O266" s="253" t="str">
        <f t="shared" si="99"/>
        <v/>
      </c>
      <c r="P266" s="253" t="str">
        <f t="shared" si="99"/>
        <v/>
      </c>
      <c r="Q266" s="253" t="str">
        <f t="shared" si="99"/>
        <v/>
      </c>
      <c r="R266" s="253" t="str">
        <f t="shared" si="99"/>
        <v/>
      </c>
      <c r="S266" s="253" t="str">
        <f t="shared" si="99"/>
        <v/>
      </c>
      <c r="T266" s="253" t="str">
        <f t="shared" si="99"/>
        <v/>
      </c>
      <c r="U266" s="253" t="str">
        <f t="shared" si="99"/>
        <v/>
      </c>
      <c r="V266" s="253" t="str">
        <f t="shared" si="99"/>
        <v/>
      </c>
      <c r="W266" s="253" t="str">
        <f t="shared" si="99"/>
        <v/>
      </c>
      <c r="X266" s="253" t="str">
        <f t="shared" si="99"/>
        <v/>
      </c>
      <c r="Y266" s="253" t="str">
        <f t="shared" si="99"/>
        <v/>
      </c>
      <c r="Z266" s="253" t="str">
        <f t="shared" si="99"/>
        <v/>
      </c>
      <c r="AA266" s="253" t="str">
        <f t="shared" si="99"/>
        <v/>
      </c>
      <c r="AB266" s="253" t="str">
        <f t="shared" si="99"/>
        <v/>
      </c>
      <c r="AD266" s="56"/>
      <c r="AE266" s="75"/>
      <c r="AF266" s="76"/>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6"/>
      <c r="BG266" s="76"/>
      <c r="BH266" s="76"/>
      <c r="BI266" s="76"/>
      <c r="BJ266" s="76"/>
      <c r="BK266" s="76"/>
      <c r="BL266" s="76"/>
    </row>
    <row r="267" spans="2:75" x14ac:dyDescent="0.15">
      <c r="B267" s="310" t="s">
        <v>69</v>
      </c>
      <c r="C267" s="61" t="s">
        <v>70</v>
      </c>
      <c r="D267" s="77" t="s">
        <v>71</v>
      </c>
      <c r="E267" s="71"/>
      <c r="G267" s="254" t="s">
        <v>72</v>
      </c>
      <c r="H267" s="255"/>
      <c r="I267" s="256" t="str">
        <f>IF(I263="","",IF(COUNT(I263:AB263)&gt;1,$G$382,$G$383))</f>
        <v/>
      </c>
      <c r="J267" s="256" t="str">
        <f t="shared" ref="J267:AB267" si="100">IF(J263="","",$G$383)</f>
        <v/>
      </c>
      <c r="K267" s="256" t="str">
        <f t="shared" si="100"/>
        <v/>
      </c>
      <c r="L267" s="256" t="str">
        <f t="shared" si="100"/>
        <v/>
      </c>
      <c r="M267" s="256" t="str">
        <f t="shared" si="100"/>
        <v/>
      </c>
      <c r="N267" s="256" t="str">
        <f t="shared" si="100"/>
        <v/>
      </c>
      <c r="O267" s="256" t="str">
        <f t="shared" si="100"/>
        <v/>
      </c>
      <c r="P267" s="256" t="str">
        <f t="shared" si="100"/>
        <v/>
      </c>
      <c r="Q267" s="256" t="str">
        <f t="shared" si="100"/>
        <v/>
      </c>
      <c r="R267" s="256" t="str">
        <f t="shared" si="100"/>
        <v/>
      </c>
      <c r="S267" s="256" t="str">
        <f t="shared" si="100"/>
        <v/>
      </c>
      <c r="T267" s="256" t="str">
        <f t="shared" si="100"/>
        <v/>
      </c>
      <c r="U267" s="256" t="str">
        <f t="shared" si="100"/>
        <v/>
      </c>
      <c r="V267" s="256" t="str">
        <f t="shared" si="100"/>
        <v/>
      </c>
      <c r="W267" s="256" t="str">
        <f t="shared" si="100"/>
        <v/>
      </c>
      <c r="X267" s="256" t="str">
        <f t="shared" si="100"/>
        <v/>
      </c>
      <c r="Y267" s="256" t="str">
        <f t="shared" si="100"/>
        <v/>
      </c>
      <c r="Z267" s="256" t="str">
        <f t="shared" si="100"/>
        <v/>
      </c>
      <c r="AA267" s="256" t="str">
        <f t="shared" si="100"/>
        <v/>
      </c>
      <c r="AB267" s="256" t="str">
        <f t="shared" si="100"/>
        <v/>
      </c>
      <c r="AD267" s="56"/>
      <c r="AE267" s="80"/>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row>
    <row r="268" spans="2:75" x14ac:dyDescent="0.15">
      <c r="B268" s="310"/>
      <c r="C268" s="61" t="s">
        <v>73</v>
      </c>
      <c r="D268" s="77" t="s">
        <v>71</v>
      </c>
      <c r="E268" s="82"/>
      <c r="G268" s="254" t="s">
        <v>74</v>
      </c>
      <c r="H268" s="255"/>
      <c r="I268" s="257" t="str">
        <f>IF(I263="","",IF(COUNT(I263:AB263)&gt;1,I263+I267+$I$382+$J$382,I263+I267+$I$383+$J$383))</f>
        <v/>
      </c>
      <c r="J268" s="257" t="str">
        <f t="shared" ref="J268:AB268" si="101">IF(J263="","",J263+J267+$I$383+$J$383)</f>
        <v/>
      </c>
      <c r="K268" s="257" t="str">
        <f t="shared" si="101"/>
        <v/>
      </c>
      <c r="L268" s="257" t="str">
        <f t="shared" si="101"/>
        <v/>
      </c>
      <c r="M268" s="257" t="str">
        <f t="shared" si="101"/>
        <v/>
      </c>
      <c r="N268" s="257" t="str">
        <f t="shared" si="101"/>
        <v/>
      </c>
      <c r="O268" s="257" t="str">
        <f t="shared" si="101"/>
        <v/>
      </c>
      <c r="P268" s="257" t="str">
        <f t="shared" si="101"/>
        <v/>
      </c>
      <c r="Q268" s="257" t="str">
        <f t="shared" si="101"/>
        <v/>
      </c>
      <c r="R268" s="257" t="str">
        <f t="shared" si="101"/>
        <v/>
      </c>
      <c r="S268" s="257" t="str">
        <f t="shared" si="101"/>
        <v/>
      </c>
      <c r="T268" s="257" t="str">
        <f t="shared" si="101"/>
        <v/>
      </c>
      <c r="U268" s="257" t="str">
        <f t="shared" si="101"/>
        <v/>
      </c>
      <c r="V268" s="257" t="str">
        <f t="shared" si="101"/>
        <v/>
      </c>
      <c r="W268" s="257" t="str">
        <f t="shared" si="101"/>
        <v/>
      </c>
      <c r="X268" s="257" t="str">
        <f t="shared" si="101"/>
        <v/>
      </c>
      <c r="Y268" s="257" t="str">
        <f t="shared" si="101"/>
        <v/>
      </c>
      <c r="Z268" s="257" t="str">
        <f t="shared" si="101"/>
        <v/>
      </c>
      <c r="AA268" s="257" t="str">
        <f t="shared" si="101"/>
        <v/>
      </c>
      <c r="AB268" s="257" t="str">
        <f t="shared" si="101"/>
        <v/>
      </c>
    </row>
    <row r="269" spans="2:75" x14ac:dyDescent="0.15">
      <c r="C269" s="61" t="s">
        <v>75</v>
      </c>
      <c r="D269" s="83"/>
      <c r="E269" s="84">
        <f>(E267*E265)+E268</f>
        <v>0</v>
      </c>
      <c r="G269" s="254" t="s">
        <v>76</v>
      </c>
      <c r="H269" s="255"/>
      <c r="I269" s="256" t="s">
        <v>208</v>
      </c>
      <c r="J269" s="256" t="s">
        <v>208</v>
      </c>
      <c r="K269" s="256" t="s">
        <v>208</v>
      </c>
      <c r="L269" s="256" t="s">
        <v>208</v>
      </c>
      <c r="M269" s="256" t="s">
        <v>208</v>
      </c>
      <c r="N269" s="256" t="s">
        <v>208</v>
      </c>
      <c r="O269" s="256" t="s">
        <v>208</v>
      </c>
      <c r="P269" s="256" t="s">
        <v>208</v>
      </c>
      <c r="Q269" s="256" t="s">
        <v>208</v>
      </c>
      <c r="R269" s="256" t="s">
        <v>208</v>
      </c>
      <c r="S269" s="256" t="s">
        <v>208</v>
      </c>
      <c r="T269" s="256" t="s">
        <v>208</v>
      </c>
      <c r="U269" s="256" t="s">
        <v>208</v>
      </c>
      <c r="V269" s="256" t="s">
        <v>208</v>
      </c>
      <c r="W269" s="256" t="s">
        <v>208</v>
      </c>
      <c r="X269" s="256" t="s">
        <v>208</v>
      </c>
      <c r="Y269" s="256" t="s">
        <v>208</v>
      </c>
      <c r="Z269" s="256" t="s">
        <v>208</v>
      </c>
      <c r="AA269" s="256" t="s">
        <v>208</v>
      </c>
      <c r="AB269" s="256" t="s">
        <v>208</v>
      </c>
      <c r="AG269" s="85"/>
    </row>
    <row r="270" spans="2:75" x14ac:dyDescent="0.15">
      <c r="C270" s="86" t="s">
        <v>77</v>
      </c>
      <c r="D270" s="87"/>
      <c r="E270" s="88" t="str">
        <f>$E$383</f>
        <v>Virement</v>
      </c>
      <c r="G270" s="258" t="s">
        <v>78</v>
      </c>
      <c r="H270" s="255"/>
      <c r="I270" s="259" t="str">
        <f>IF(I263="","",1/(POWER(1+$E$371,(I263-$E$372)/365)))</f>
        <v/>
      </c>
      <c r="J270" s="259" t="str">
        <f t="shared" ref="J270:AB270" si="102">IF(J263="","",1/(POWER(1+$E$371,(J263-$E$372)/365)))</f>
        <v/>
      </c>
      <c r="K270" s="259" t="str">
        <f t="shared" si="102"/>
        <v/>
      </c>
      <c r="L270" s="259" t="str">
        <f t="shared" si="102"/>
        <v/>
      </c>
      <c r="M270" s="259" t="str">
        <f t="shared" si="102"/>
        <v/>
      </c>
      <c r="N270" s="259" t="str">
        <f t="shared" si="102"/>
        <v/>
      </c>
      <c r="O270" s="259" t="str">
        <f t="shared" si="102"/>
        <v/>
      </c>
      <c r="P270" s="259" t="str">
        <f t="shared" si="102"/>
        <v/>
      </c>
      <c r="Q270" s="259" t="str">
        <f t="shared" si="102"/>
        <v/>
      </c>
      <c r="R270" s="259" t="str">
        <f t="shared" si="102"/>
        <v/>
      </c>
      <c r="S270" s="259" t="str">
        <f t="shared" si="102"/>
        <v/>
      </c>
      <c r="T270" s="259" t="str">
        <f t="shared" si="102"/>
        <v/>
      </c>
      <c r="U270" s="259" t="str">
        <f t="shared" si="102"/>
        <v/>
      </c>
      <c r="V270" s="259" t="str">
        <f t="shared" si="102"/>
        <v/>
      </c>
      <c r="W270" s="259" t="str">
        <f t="shared" si="102"/>
        <v/>
      </c>
      <c r="X270" s="259" t="str">
        <f t="shared" si="102"/>
        <v/>
      </c>
      <c r="Y270" s="259" t="str">
        <f t="shared" si="102"/>
        <v/>
      </c>
      <c r="Z270" s="259" t="str">
        <f t="shared" si="102"/>
        <v/>
      </c>
      <c r="AA270" s="259" t="str">
        <f t="shared" si="102"/>
        <v/>
      </c>
      <c r="AB270" s="259" t="str">
        <f t="shared" si="102"/>
        <v/>
      </c>
      <c r="AG270" s="85"/>
    </row>
    <row r="271" spans="2:75" x14ac:dyDescent="0.15">
      <c r="C271" s="251" t="s">
        <v>79</v>
      </c>
      <c r="D271" s="252"/>
      <c r="E271" s="253">
        <f>SUMPRODUCT(I270:AB270,I269:AB269)</f>
        <v>0</v>
      </c>
      <c r="G271" s="254" t="s">
        <v>80</v>
      </c>
      <c r="H271" s="255"/>
      <c r="I271" s="257" t="str">
        <f>IF(OR(E265=0,E265=""),"",IF(E264=$A$15,I263,""))</f>
        <v/>
      </c>
      <c r="J271" s="260"/>
      <c r="K271" s="260"/>
      <c r="L271" s="254"/>
      <c r="M271" s="254"/>
      <c r="N271" s="254"/>
      <c r="O271" s="254"/>
      <c r="P271" s="254"/>
      <c r="Q271" s="254"/>
      <c r="R271" s="254"/>
      <c r="S271" s="254"/>
      <c r="T271" s="254"/>
      <c r="U271" s="254"/>
      <c r="V271" s="254"/>
      <c r="W271" s="254"/>
      <c r="X271" s="254"/>
      <c r="Y271" s="254"/>
      <c r="Z271" s="254"/>
      <c r="AA271" s="254"/>
      <c r="AB271" s="254"/>
      <c r="AG271" s="85"/>
    </row>
    <row r="272" spans="2:75" x14ac:dyDescent="0.15">
      <c r="C272" s="254" t="s">
        <v>81</v>
      </c>
      <c r="D272" s="255"/>
      <c r="E272" s="256">
        <f>SUMPRODUCT(I270:AB270,I266:AB266)</f>
        <v>0</v>
      </c>
      <c r="G272" s="254" t="s">
        <v>82</v>
      </c>
      <c r="H272" s="255"/>
      <c r="I272" s="257" t="str">
        <f>IF(COUNT(I263:AB263)=0,"",MAX(I263:AB263))</f>
        <v/>
      </c>
      <c r="J272" s="259"/>
      <c r="K272" s="259"/>
      <c r="L272" s="261"/>
      <c r="M272" s="261"/>
      <c r="N272" s="261"/>
      <c r="O272" s="261"/>
      <c r="P272" s="261"/>
      <c r="Q272" s="261"/>
      <c r="R272" s="261"/>
      <c r="S272" s="261"/>
      <c r="T272" s="261"/>
      <c r="U272" s="261"/>
      <c r="V272" s="261"/>
      <c r="W272" s="261"/>
      <c r="X272" s="261"/>
      <c r="Y272" s="261"/>
      <c r="Z272" s="261"/>
      <c r="AA272" s="261"/>
      <c r="AB272" s="261"/>
      <c r="AG272" s="85"/>
    </row>
    <row r="273" spans="1:75" x14ac:dyDescent="0.15">
      <c r="C273" s="254" t="s">
        <v>83</v>
      </c>
      <c r="D273" s="255"/>
      <c r="E273" s="256">
        <f>E265+E269</f>
        <v>0</v>
      </c>
      <c r="G273" s="254"/>
      <c r="H273" s="254"/>
      <c r="I273" s="262"/>
      <c r="J273" s="254"/>
      <c r="K273" s="254"/>
      <c r="L273" s="254"/>
      <c r="M273" s="254"/>
      <c r="N273" s="254"/>
      <c r="O273" s="254"/>
      <c r="P273" s="254"/>
      <c r="Q273" s="254"/>
      <c r="R273" s="254"/>
      <c r="S273" s="254"/>
      <c r="T273" s="254"/>
      <c r="U273" s="254"/>
      <c r="V273" s="254"/>
      <c r="W273" s="254"/>
      <c r="X273" s="254"/>
      <c r="Y273" s="254"/>
      <c r="Z273" s="254"/>
      <c r="AA273" s="254"/>
      <c r="AB273" s="254"/>
      <c r="AG273" s="85"/>
    </row>
    <row r="274" spans="1:75" x14ac:dyDescent="0.15">
      <c r="C274" s="254"/>
      <c r="D274" s="254"/>
      <c r="E274" s="254"/>
      <c r="G274" s="254"/>
      <c r="H274" s="255"/>
      <c r="I274" s="254"/>
      <c r="J274" s="254"/>
      <c r="K274" s="254"/>
      <c r="L274" s="254"/>
      <c r="M274" s="254"/>
      <c r="N274" s="254"/>
      <c r="O274" s="254"/>
      <c r="P274" s="254"/>
      <c r="Q274" s="254"/>
      <c r="R274" s="254"/>
      <c r="S274" s="254"/>
      <c r="T274" s="254"/>
      <c r="U274" s="254"/>
      <c r="V274" s="254"/>
      <c r="W274" s="254"/>
      <c r="X274" s="254"/>
      <c r="Y274" s="254"/>
      <c r="Z274" s="254"/>
      <c r="AA274" s="254"/>
      <c r="AB274" s="254"/>
      <c r="AG274" s="85"/>
    </row>
    <row r="275" spans="1:75" x14ac:dyDescent="0.15">
      <c r="C275" s="316"/>
      <c r="D275" s="316"/>
      <c r="E275" s="316"/>
      <c r="G275" s="254"/>
      <c r="H275" s="255"/>
      <c r="I275" s="254"/>
      <c r="J275" s="254"/>
      <c r="K275" s="254"/>
      <c r="L275" s="254"/>
      <c r="M275" s="254"/>
      <c r="N275" s="254"/>
      <c r="O275" s="254"/>
      <c r="P275" s="254"/>
      <c r="Q275" s="254"/>
      <c r="R275" s="254"/>
      <c r="S275" s="254"/>
      <c r="T275" s="254"/>
      <c r="U275" s="254"/>
      <c r="V275" s="254"/>
      <c r="W275" s="254"/>
      <c r="X275" s="254"/>
      <c r="Y275" s="254"/>
      <c r="Z275" s="254"/>
      <c r="AA275" s="254"/>
      <c r="AB275" s="254"/>
    </row>
    <row r="276" spans="1:75" x14ac:dyDescent="0.15">
      <c r="C276" s="316"/>
      <c r="D276" s="316"/>
      <c r="E276" s="316"/>
      <c r="G276" s="254"/>
      <c r="H276" s="255"/>
      <c r="I276" s="254"/>
      <c r="J276" s="254"/>
      <c r="K276" s="254"/>
      <c r="L276" s="254"/>
      <c r="M276" s="254"/>
      <c r="N276" s="254"/>
      <c r="O276" s="254"/>
      <c r="P276" s="254"/>
      <c r="Q276" s="254"/>
      <c r="R276" s="254"/>
      <c r="S276" s="254"/>
      <c r="T276" s="254"/>
      <c r="U276" s="254"/>
      <c r="V276" s="254"/>
      <c r="W276" s="254"/>
      <c r="X276" s="254"/>
      <c r="Y276" s="254"/>
      <c r="Z276" s="254"/>
      <c r="AA276" s="254"/>
      <c r="AB276" s="254"/>
    </row>
    <row r="277" spans="1:75" ht="12" thickBot="1" x14ac:dyDescent="0.2">
      <c r="C277" s="254"/>
      <c r="D277" s="255"/>
      <c r="E277" s="254"/>
      <c r="G277" s="254"/>
      <c r="H277" s="255"/>
      <c r="I277" s="254"/>
      <c r="J277" s="254"/>
      <c r="K277" s="254"/>
      <c r="L277" s="254"/>
      <c r="M277" s="254"/>
      <c r="N277" s="254"/>
      <c r="O277" s="254"/>
      <c r="P277" s="254"/>
      <c r="Q277" s="254"/>
      <c r="R277" s="254"/>
      <c r="S277" s="254"/>
      <c r="T277" s="254"/>
      <c r="U277" s="254"/>
      <c r="V277" s="254"/>
      <c r="W277" s="254"/>
      <c r="X277" s="254"/>
      <c r="Y277" s="254"/>
      <c r="Z277" s="254"/>
      <c r="AA277" s="254"/>
      <c r="AB277" s="254"/>
    </row>
    <row r="278" spans="1:75" ht="13" x14ac:dyDescent="0.15">
      <c r="A278" s="97"/>
      <c r="B278" s="46" t="s">
        <v>50</v>
      </c>
      <c r="C278" s="47" t="s">
        <v>108</v>
      </c>
      <c r="D278" s="48"/>
      <c r="E278" s="49"/>
      <c r="G278" s="254"/>
      <c r="H278" s="255"/>
      <c r="I278" s="254"/>
      <c r="J278" s="254"/>
      <c r="K278" s="254"/>
      <c r="L278" s="254"/>
      <c r="M278" s="254"/>
      <c r="N278" s="254"/>
      <c r="O278" s="254"/>
      <c r="P278" s="254"/>
      <c r="Q278" s="254"/>
      <c r="R278" s="254"/>
      <c r="S278" s="254"/>
      <c r="T278" s="254"/>
      <c r="U278" s="254"/>
      <c r="V278" s="254"/>
      <c r="W278" s="254"/>
      <c r="X278" s="254"/>
      <c r="Y278" s="254"/>
      <c r="Z278" s="254"/>
      <c r="AA278" s="254"/>
      <c r="AB278" s="254"/>
    </row>
    <row r="279" spans="1:75" ht="12" thickBot="1" x14ac:dyDescent="0.2">
      <c r="A279" s="97"/>
      <c r="G279" s="254"/>
      <c r="H279" s="255"/>
      <c r="I279" s="254"/>
      <c r="J279" s="254"/>
      <c r="K279" s="254"/>
      <c r="L279" s="254"/>
      <c r="M279" s="254"/>
      <c r="N279" s="254"/>
      <c r="O279" s="254"/>
      <c r="P279" s="254"/>
      <c r="Q279" s="254"/>
      <c r="R279" s="254"/>
      <c r="S279" s="254"/>
      <c r="T279" s="254"/>
      <c r="U279" s="254"/>
      <c r="V279" s="254"/>
      <c r="W279" s="254"/>
      <c r="X279" s="254"/>
      <c r="Y279" s="254"/>
      <c r="Z279" s="254"/>
      <c r="AA279" s="254"/>
      <c r="AB279" s="254"/>
      <c r="BR279" s="41"/>
      <c r="BS279" s="41"/>
      <c r="BT279" s="41"/>
      <c r="BU279" s="41"/>
      <c r="BV279" s="41"/>
      <c r="BW279" s="41"/>
    </row>
    <row r="280" spans="1:75" x14ac:dyDescent="0.15">
      <c r="A280" s="97"/>
      <c r="C280" s="98" t="s">
        <v>109</v>
      </c>
      <c r="D280" s="99"/>
      <c r="E280" s="100">
        <f>SUM(E24,E37,E50,E63,E78,E91,E104,E117,E130,E143,E156,E169,E182,E195,E208,E221,E234,E247,E260,E273)</f>
        <v>17955571</v>
      </c>
      <c r="G280" s="53" t="s">
        <v>6</v>
      </c>
      <c r="H280" s="101" t="s">
        <v>67</v>
      </c>
      <c r="I280" s="55">
        <v>40724</v>
      </c>
      <c r="J280" s="55">
        <f>+DATE(YEAR(I280)+1,MONTH(I280),DAY(I280))</f>
        <v>41090</v>
      </c>
      <c r="K280" s="55">
        <f t="shared" ref="K280:R280" si="103">+DATE(YEAR(J280)+1,MONTH(J280),DAY(J280))</f>
        <v>41455</v>
      </c>
      <c r="L280" s="55">
        <f t="shared" si="103"/>
        <v>41820</v>
      </c>
      <c r="M280" s="55">
        <f t="shared" si="103"/>
        <v>42185</v>
      </c>
      <c r="N280" s="55">
        <f t="shared" si="103"/>
        <v>42551</v>
      </c>
      <c r="O280" s="55">
        <f t="shared" si="103"/>
        <v>42916</v>
      </c>
      <c r="P280" s="55">
        <f t="shared" si="103"/>
        <v>43281</v>
      </c>
      <c r="Q280" s="55">
        <f t="shared" si="103"/>
        <v>43646</v>
      </c>
      <c r="R280" s="55">
        <f t="shared" si="103"/>
        <v>44012</v>
      </c>
      <c r="S280" s="55"/>
      <c r="T280" s="55" t="str">
        <f t="shared" ref="T280:AB281" si="104">IF(T14="","",T14)</f>
        <v/>
      </c>
      <c r="U280" s="55" t="str">
        <f t="shared" si="104"/>
        <v/>
      </c>
      <c r="V280" s="55" t="str">
        <f t="shared" si="104"/>
        <v/>
      </c>
      <c r="W280" s="55" t="str">
        <f t="shared" si="104"/>
        <v/>
      </c>
      <c r="X280" s="55" t="str">
        <f t="shared" si="104"/>
        <v/>
      </c>
      <c r="Y280" s="55" t="str">
        <f t="shared" si="104"/>
        <v/>
      </c>
      <c r="Z280" s="55" t="str">
        <f t="shared" si="104"/>
        <v/>
      </c>
      <c r="AA280" s="55" t="str">
        <f t="shared" si="104"/>
        <v/>
      </c>
      <c r="AB280" s="55" t="str">
        <f t="shared" si="104"/>
        <v/>
      </c>
      <c r="AE280" s="102" t="str">
        <f>G280</f>
        <v>Date</v>
      </c>
      <c r="AF280" s="103">
        <f>DATE(YEAR($E$372)-2,1,1)</f>
        <v>39448</v>
      </c>
      <c r="AG280" s="103">
        <f t="shared" ref="AG280:BL280" si="105">DATE(YEAR(AF280)+1,1,1)</f>
        <v>39814</v>
      </c>
      <c r="AH280" s="103">
        <f t="shared" si="105"/>
        <v>40179</v>
      </c>
      <c r="AI280" s="103">
        <f t="shared" si="105"/>
        <v>40544</v>
      </c>
      <c r="AJ280" s="103">
        <f t="shared" si="105"/>
        <v>40909</v>
      </c>
      <c r="AK280" s="103">
        <f t="shared" si="105"/>
        <v>41275</v>
      </c>
      <c r="AL280" s="103">
        <f t="shared" si="105"/>
        <v>41640</v>
      </c>
      <c r="AM280" s="103">
        <f t="shared" si="105"/>
        <v>42005</v>
      </c>
      <c r="AN280" s="103">
        <f t="shared" si="105"/>
        <v>42370</v>
      </c>
      <c r="AO280" s="103">
        <f t="shared" si="105"/>
        <v>42736</v>
      </c>
      <c r="AP280" s="103">
        <f t="shared" si="105"/>
        <v>43101</v>
      </c>
      <c r="AQ280" s="103">
        <f t="shared" si="105"/>
        <v>43466</v>
      </c>
      <c r="AR280" s="103">
        <f t="shared" si="105"/>
        <v>43831</v>
      </c>
      <c r="AS280" s="103">
        <f t="shared" si="105"/>
        <v>44197</v>
      </c>
      <c r="AT280" s="103">
        <f t="shared" si="105"/>
        <v>44562</v>
      </c>
      <c r="AU280" s="103">
        <f t="shared" si="105"/>
        <v>44927</v>
      </c>
      <c r="AV280" s="103">
        <f t="shared" si="105"/>
        <v>45292</v>
      </c>
      <c r="AW280" s="103">
        <f t="shared" si="105"/>
        <v>45658</v>
      </c>
      <c r="AX280" s="103">
        <f t="shared" si="105"/>
        <v>46023</v>
      </c>
      <c r="AY280" s="103">
        <f t="shared" si="105"/>
        <v>46388</v>
      </c>
      <c r="AZ280" s="103">
        <f t="shared" si="105"/>
        <v>46753</v>
      </c>
      <c r="BA280" s="103">
        <f t="shared" si="105"/>
        <v>47119</v>
      </c>
      <c r="BB280" s="103">
        <f t="shared" si="105"/>
        <v>47484</v>
      </c>
      <c r="BC280" s="103">
        <f t="shared" si="105"/>
        <v>47849</v>
      </c>
      <c r="BD280" s="103">
        <f t="shared" si="105"/>
        <v>48214</v>
      </c>
      <c r="BE280" s="103">
        <f t="shared" si="105"/>
        <v>48580</v>
      </c>
      <c r="BF280" s="103">
        <f t="shared" si="105"/>
        <v>48945</v>
      </c>
      <c r="BG280" s="103">
        <f t="shared" si="105"/>
        <v>49310</v>
      </c>
      <c r="BH280" s="103">
        <f t="shared" si="105"/>
        <v>49675</v>
      </c>
      <c r="BI280" s="103">
        <f t="shared" si="105"/>
        <v>50041</v>
      </c>
      <c r="BJ280" s="103">
        <f t="shared" si="105"/>
        <v>50406</v>
      </c>
      <c r="BK280" s="103">
        <f t="shared" si="105"/>
        <v>50771</v>
      </c>
      <c r="BL280" s="104">
        <f t="shared" si="105"/>
        <v>51136</v>
      </c>
      <c r="BR280" s="41"/>
      <c r="BS280" s="41"/>
      <c r="BT280" s="41"/>
      <c r="BU280" s="41"/>
      <c r="BV280" s="41"/>
      <c r="BW280" s="41"/>
    </row>
    <row r="281" spans="1:75" ht="13" x14ac:dyDescent="0.15">
      <c r="A281" s="97"/>
      <c r="C281" s="61" t="s">
        <v>110</v>
      </c>
      <c r="E281" s="82">
        <f>-(I294*(1+I295)+J294*(1+J295)+K294*(1+K295))</f>
        <v>29453.992398000002</v>
      </c>
      <c r="G281" s="53" t="s">
        <v>60</v>
      </c>
      <c r="H281" s="105" t="s">
        <v>67</v>
      </c>
      <c r="I281" s="106">
        <v>0.14608998960425215</v>
      </c>
      <c r="J281" s="106">
        <v>0.11443186176894347</v>
      </c>
      <c r="K281" s="106">
        <v>0.15561851574730998</v>
      </c>
      <c r="L281" s="106">
        <v>0.20427930811511733</v>
      </c>
      <c r="M281" s="106">
        <v>0.15482590514956687</v>
      </c>
      <c r="N281" s="106">
        <v>8.8440285489913381E-2</v>
      </c>
      <c r="O281" s="106">
        <v>6.8157067062448382E-2</v>
      </c>
      <c r="P281" s="106">
        <v>6.8157067062448382E-2</v>
      </c>
      <c r="Q281" s="107"/>
      <c r="R281" s="107"/>
      <c r="S281" s="65"/>
      <c r="T281" s="65" t="str">
        <f t="shared" si="104"/>
        <v/>
      </c>
      <c r="U281" s="65" t="str">
        <f t="shared" si="104"/>
        <v/>
      </c>
      <c r="V281" s="65" t="str">
        <f t="shared" si="104"/>
        <v/>
      </c>
      <c r="W281" s="65" t="str">
        <f t="shared" si="104"/>
        <v/>
      </c>
      <c r="X281" s="65" t="str">
        <f t="shared" si="104"/>
        <v/>
      </c>
      <c r="Y281" s="65" t="str">
        <f t="shared" si="104"/>
        <v/>
      </c>
      <c r="Z281" s="65" t="str">
        <f t="shared" si="104"/>
        <v/>
      </c>
      <c r="AA281" s="65" t="str">
        <f t="shared" si="104"/>
        <v/>
      </c>
      <c r="AB281" s="65" t="str">
        <f t="shared" si="104"/>
        <v/>
      </c>
      <c r="AE281" s="108" t="str">
        <f>G282</f>
        <v>Montant (€)</v>
      </c>
      <c r="AF281" s="109">
        <f>SUMIF($I280:$AB280,CONCATENATE("&lt;",AG280),$I285:$AB285)</f>
        <v>0</v>
      </c>
      <c r="AG281" s="109">
        <f>SUMIF($I280:$AB280,CONCATENATE("&lt;",AH280),$I285:$AB285)-SUM($AF281:AF281)</f>
        <v>0</v>
      </c>
      <c r="AH281" s="109">
        <f>SUMIF($I280:$AB280,CONCATENATE("&lt;",AI280),$I285:$AB285)-SUM($AF281:AG281)</f>
        <v>0</v>
      </c>
      <c r="AI281" s="109">
        <f>SUMIF($I280:$AB280,CONCATENATE("&lt;",AJ280),$I285:$AB285)-SUM($AF281:AH281)</f>
        <v>3277475.3006346365</v>
      </c>
      <c r="AJ281" s="109">
        <f>SUMIF($I280:$AB280,CONCATENATE("&lt;",AK280),$I285:$AB285)-SUM($AF281:AI281)</f>
        <v>2567236.8214230668</v>
      </c>
      <c r="AK281" s="109">
        <f>SUMIF($I280:$AB280,CONCATENATE("&lt;",AL280),$I285:$AB285)-SUM($AF281:AJ281)</f>
        <v>3491244.2876126086</v>
      </c>
      <c r="AL281" s="109">
        <f>SUMIF($I280:$AB280,CONCATENATE("&lt;",AM280),$I285:$AB285)-SUM($AF281:AK281)</f>
        <v>4582931.3055036478</v>
      </c>
      <c r="AM281" s="109">
        <f>SUMIF($I280:$AB280,CONCATENATE("&lt;",AN280),$I285:$AB285)-SUM($AF281:AL281)</f>
        <v>3473462.3597463556</v>
      </c>
      <c r="AN281" s="109">
        <f>SUMIF($I280:$AB280,CONCATENATE("&lt;",AO280),$I285:$AB285)-SUM($AF281:AM281)</f>
        <v>1984125.3467091098</v>
      </c>
      <c r="AO281" s="109">
        <f>SUMIF($I280:$AB280,CONCATENATE("&lt;",AP280),$I285:$AB285)-SUM($AF281:AN281)</f>
        <v>1529078.7853842862</v>
      </c>
      <c r="AP281" s="109">
        <f>SUMIF($I280:$AB280,CONCATENATE("&lt;",AQ280),$I285:$AB285)-SUM($AF281:AO281)</f>
        <v>1529078.7853842862</v>
      </c>
      <c r="AQ281" s="109">
        <f>SUMIF($I280:$AB280,CONCATENATE("&lt;",AR280),$I285:$AB285)-SUM($AF281:AP281)</f>
        <v>0</v>
      </c>
      <c r="AR281" s="109">
        <f>SUMIF($I280:$AB280,CONCATENATE("&lt;",AS280),$I285:$AB285)-SUM($AF281:AQ281)</f>
        <v>0</v>
      </c>
      <c r="AS281" s="109">
        <f>SUMIF($I280:$AB280,CONCATENATE("&lt;",AT280),$I285:$AB285)-SUM($AF281:AR281)</f>
        <v>0</v>
      </c>
      <c r="AT281" s="109">
        <f>SUMIF($I280:$AB280,CONCATENATE("&lt;",AU280),$I285:$AB285)-SUM($AF281:AS281)</f>
        <v>0</v>
      </c>
      <c r="AU281" s="109">
        <f>SUMIF($I280:$AB280,CONCATENATE("&lt;",AV280),$I285:$AB285)-SUM($AF281:AT281)</f>
        <v>0</v>
      </c>
      <c r="AV281" s="109">
        <f>SUMIF($I280:$AB280,CONCATENATE("&lt;",AW280),$I285:$AB285)-SUM($AF281:AU281)</f>
        <v>0</v>
      </c>
      <c r="AW281" s="109">
        <f>SUMIF($I280:$AB280,CONCATENATE("&lt;",AX280),$I285:$AB285)-SUM($AF281:AV281)</f>
        <v>0</v>
      </c>
      <c r="AX281" s="109">
        <f>SUMIF($I280:$AB280,CONCATENATE("&lt;",AY280),$I285:$AB285)-SUM($AF281:AW281)</f>
        <v>0</v>
      </c>
      <c r="AY281" s="109">
        <f>SUMIF($I280:$AB280,CONCATENATE("&lt;",AZ280),$I285:$AB285)-SUM($AF281:AX281)</f>
        <v>0</v>
      </c>
      <c r="AZ281" s="109">
        <f>SUMIF($I280:$AB280,CONCATENATE("&lt;",BA280),$I285:$AB285)-SUM($AF281:AY281)</f>
        <v>0</v>
      </c>
      <c r="BA281" s="109">
        <f>SUMIF($I280:$AB280,CONCATENATE("&lt;",BB280),$I285:$AB285)-SUM($AF281:AZ281)</f>
        <v>0</v>
      </c>
      <c r="BB281" s="109">
        <f>SUMIF($I280:$AB280,CONCATENATE("&lt;",BC280),$I285:$AB285)-SUM($AF281:BA281)</f>
        <v>0</v>
      </c>
      <c r="BC281" s="109">
        <f>SUMIF($I280:$AB280,CONCATENATE("&lt;",BD280),$I285:$AB285)-SUM($AF281:BB281)</f>
        <v>0</v>
      </c>
      <c r="BD281" s="109">
        <f>SUMIF($I280:$AB280,CONCATENATE("&lt;",BE280),$I285:$AB285)-SUM($AF281:BC281)</f>
        <v>0</v>
      </c>
      <c r="BE281" s="109">
        <f>SUMIF($I280:$AB280,CONCATENATE("&lt;",BF280),$I285:$AB285)-SUM($AF281:BD281)</f>
        <v>0</v>
      </c>
      <c r="BF281" s="109">
        <f>SUMIF($I280:$AB280,CONCATENATE("&lt;",BG280),$I285:$AB285)-SUM($AF281:BE281)</f>
        <v>0</v>
      </c>
      <c r="BG281" s="109">
        <f>SUMIF($I280:$AB280,CONCATENATE("&lt;",BH280),$I285:$AB285)-SUM($AF281:BF281)</f>
        <v>0</v>
      </c>
      <c r="BH281" s="109">
        <f>SUMIF($I280:$AB280,CONCATENATE("&lt;",BI280),$I285:$AB285)-SUM($AF281:BG281)</f>
        <v>0</v>
      </c>
      <c r="BI281" s="109">
        <f>SUMIF($I280:$AB280,CONCATENATE("&lt;",BJ280),$I285:$AB285)-SUM($AF281:BH281)</f>
        <v>0</v>
      </c>
      <c r="BJ281" s="109">
        <f>SUMIF($I280:$AB280,CONCATENATE("&lt;",BK280),$I285:$AB285)-SUM($AF281:BI281)</f>
        <v>0</v>
      </c>
      <c r="BK281" s="109">
        <f>SUMIF($I280:$AB280,CONCATENATE("&lt;",BL280),$I285:$AB285)-SUM($AF281:BJ281)</f>
        <v>0</v>
      </c>
      <c r="BL281" s="110">
        <f>SUMIF($I280:$AB280,CONCATENATE("&gt;=",BL280),$I285:$AB285)</f>
        <v>0</v>
      </c>
      <c r="BR281" s="41"/>
      <c r="BS281" s="41"/>
      <c r="BT281" s="41"/>
      <c r="BU281" s="41"/>
      <c r="BV281" s="41"/>
      <c r="BW281" s="41"/>
    </row>
    <row r="282" spans="1:75" x14ac:dyDescent="0.15">
      <c r="A282" s="97"/>
      <c r="C282" s="61" t="s">
        <v>111</v>
      </c>
      <c r="D282" s="77" t="s">
        <v>71</v>
      </c>
      <c r="E282" s="68">
        <v>4449608</v>
      </c>
      <c r="G282" s="61" t="s">
        <v>63</v>
      </c>
      <c r="H282" s="69"/>
      <c r="I282" s="111">
        <f t="shared" ref="I282:AB282" si="106">IF(I280="","",I281*$E283)</f>
        <v>3277475.3006346365</v>
      </c>
      <c r="J282" s="111">
        <f t="shared" si="106"/>
        <v>2567236.8214230668</v>
      </c>
      <c r="K282" s="111">
        <f t="shared" si="106"/>
        <v>3491244.2876126082</v>
      </c>
      <c r="L282" s="111">
        <f t="shared" si="106"/>
        <v>4582931.3055036478</v>
      </c>
      <c r="M282" s="111">
        <f t="shared" si="106"/>
        <v>3473462.3597463565</v>
      </c>
      <c r="N282" s="111">
        <f t="shared" si="106"/>
        <v>1984125.3467091089</v>
      </c>
      <c r="O282" s="111">
        <f t="shared" si="106"/>
        <v>1529078.7853842876</v>
      </c>
      <c r="P282" s="111">
        <f t="shared" si="106"/>
        <v>1529078.7853842876</v>
      </c>
      <c r="Q282" s="111">
        <f t="shared" si="106"/>
        <v>0</v>
      </c>
      <c r="R282" s="111">
        <f t="shared" si="106"/>
        <v>0</v>
      </c>
      <c r="S282" s="111" t="str">
        <f t="shared" si="106"/>
        <v/>
      </c>
      <c r="T282" s="111" t="str">
        <f t="shared" si="106"/>
        <v/>
      </c>
      <c r="U282" s="111" t="str">
        <f t="shared" si="106"/>
        <v/>
      </c>
      <c r="V282" s="111" t="str">
        <f t="shared" si="106"/>
        <v/>
      </c>
      <c r="W282" s="111" t="str">
        <f t="shared" si="106"/>
        <v/>
      </c>
      <c r="X282" s="111" t="str">
        <f t="shared" si="106"/>
        <v/>
      </c>
      <c r="Y282" s="111" t="str">
        <f t="shared" si="106"/>
        <v/>
      </c>
      <c r="Z282" s="111" t="str">
        <f t="shared" si="106"/>
        <v/>
      </c>
      <c r="AA282" s="111" t="str">
        <f t="shared" si="106"/>
        <v/>
      </c>
      <c r="AB282" s="111" t="str">
        <f t="shared" si="106"/>
        <v/>
      </c>
      <c r="BR282" s="41"/>
      <c r="BS282" s="41"/>
      <c r="BT282" s="41"/>
      <c r="BU282" s="41"/>
      <c r="BV282" s="41"/>
      <c r="BW282" s="41"/>
    </row>
    <row r="283" spans="1:75" x14ac:dyDescent="0.15">
      <c r="A283" s="97"/>
      <c r="C283" s="112" t="s">
        <v>112</v>
      </c>
      <c r="E283" s="100">
        <f>SUM(E280:E282)</f>
        <v>22434632.992398001</v>
      </c>
      <c r="G283" s="254" t="str">
        <f>G267</f>
        <v>Délai règlement</v>
      </c>
      <c r="H283" s="255"/>
      <c r="I283" s="256">
        <f>IF(I280="","",IF(COUNT(I280:AB280)&gt;1,$G$398,$G$399))</f>
        <v>15</v>
      </c>
      <c r="J283" s="256">
        <f t="shared" ref="J283:AB283" si="107">IF(J280="","",$G$399)</f>
        <v>15</v>
      </c>
      <c r="K283" s="256">
        <f t="shared" si="107"/>
        <v>15</v>
      </c>
      <c r="L283" s="256">
        <f t="shared" si="107"/>
        <v>15</v>
      </c>
      <c r="M283" s="256">
        <f t="shared" si="107"/>
        <v>15</v>
      </c>
      <c r="N283" s="256">
        <f t="shared" si="107"/>
        <v>15</v>
      </c>
      <c r="O283" s="256">
        <f t="shared" si="107"/>
        <v>15</v>
      </c>
      <c r="P283" s="256">
        <f t="shared" si="107"/>
        <v>15</v>
      </c>
      <c r="Q283" s="256">
        <f t="shared" si="107"/>
        <v>15</v>
      </c>
      <c r="R283" s="256">
        <f t="shared" si="107"/>
        <v>15</v>
      </c>
      <c r="S283" s="256" t="str">
        <f t="shared" si="107"/>
        <v/>
      </c>
      <c r="T283" s="256" t="str">
        <f t="shared" si="107"/>
        <v/>
      </c>
      <c r="U283" s="256" t="str">
        <f t="shared" si="107"/>
        <v/>
      </c>
      <c r="V283" s="256" t="str">
        <f t="shared" si="107"/>
        <v/>
      </c>
      <c r="W283" s="256" t="str">
        <f t="shared" si="107"/>
        <v/>
      </c>
      <c r="X283" s="256" t="str">
        <f t="shared" si="107"/>
        <v/>
      </c>
      <c r="Y283" s="256" t="str">
        <f t="shared" si="107"/>
        <v/>
      </c>
      <c r="Z283" s="256" t="str">
        <f t="shared" si="107"/>
        <v/>
      </c>
      <c r="AA283" s="256" t="str">
        <f t="shared" si="107"/>
        <v/>
      </c>
      <c r="AB283" s="256" t="str">
        <f t="shared" si="107"/>
        <v/>
      </c>
      <c r="BR283" s="41"/>
      <c r="BS283" s="41"/>
      <c r="BT283" s="41"/>
      <c r="BU283" s="41"/>
      <c r="BV283" s="41"/>
      <c r="BW283" s="41"/>
    </row>
    <row r="284" spans="1:75" x14ac:dyDescent="0.15">
      <c r="A284" s="97"/>
      <c r="C284" s="61" t="str">
        <f>C270</f>
        <v>Mode de règlement</v>
      </c>
      <c r="D284" s="69" t="s">
        <v>67</v>
      </c>
      <c r="E284" s="113" t="str">
        <f>$E$399</f>
        <v>Prélèvement</v>
      </c>
      <c r="G284" s="254" t="str">
        <f>G268</f>
        <v>Date trésorerie</v>
      </c>
      <c r="H284" s="255"/>
      <c r="I284" s="257">
        <f>IF(I280="","",IF(COUNT(I280:AB280)&gt;1,I280+I283+$I$398+$J$398,I280+I283+$I$399+$J$399))</f>
        <v>40749</v>
      </c>
      <c r="J284" s="257">
        <f t="shared" ref="J284:AB284" si="108">IF(J280="","",J280+J283+$I$399+$J$399)</f>
        <v>41135</v>
      </c>
      <c r="K284" s="257">
        <f t="shared" si="108"/>
        <v>41500</v>
      </c>
      <c r="L284" s="257">
        <f t="shared" si="108"/>
        <v>41865</v>
      </c>
      <c r="M284" s="257">
        <f t="shared" si="108"/>
        <v>42230</v>
      </c>
      <c r="N284" s="257">
        <f t="shared" si="108"/>
        <v>42596</v>
      </c>
      <c r="O284" s="257">
        <f t="shared" si="108"/>
        <v>42961</v>
      </c>
      <c r="P284" s="257">
        <f t="shared" si="108"/>
        <v>43326</v>
      </c>
      <c r="Q284" s="257">
        <f t="shared" si="108"/>
        <v>43691</v>
      </c>
      <c r="R284" s="257">
        <f t="shared" si="108"/>
        <v>44057</v>
      </c>
      <c r="S284" s="257" t="str">
        <f t="shared" si="108"/>
        <v/>
      </c>
      <c r="T284" s="257" t="str">
        <f t="shared" si="108"/>
        <v/>
      </c>
      <c r="U284" s="257" t="str">
        <f t="shared" si="108"/>
        <v/>
      </c>
      <c r="V284" s="257" t="str">
        <f t="shared" si="108"/>
        <v/>
      </c>
      <c r="W284" s="257" t="str">
        <f t="shared" si="108"/>
        <v/>
      </c>
      <c r="X284" s="257" t="str">
        <f t="shared" si="108"/>
        <v/>
      </c>
      <c r="Y284" s="257" t="str">
        <f t="shared" si="108"/>
        <v/>
      </c>
      <c r="Z284" s="257" t="str">
        <f t="shared" si="108"/>
        <v/>
      </c>
      <c r="AA284" s="257" t="str">
        <f t="shared" si="108"/>
        <v/>
      </c>
      <c r="AB284" s="257" t="str">
        <f t="shared" si="108"/>
        <v/>
      </c>
      <c r="BR284" s="41"/>
      <c r="BS284" s="41"/>
      <c r="BT284" s="41"/>
      <c r="BU284" s="41"/>
      <c r="BV284" s="41"/>
      <c r="BW284" s="41"/>
    </row>
    <row r="285" spans="1:75" x14ac:dyDescent="0.15">
      <c r="A285" s="97"/>
      <c r="C285" s="72" t="s">
        <v>113</v>
      </c>
      <c r="D285" s="73"/>
      <c r="E285" s="74">
        <f>SUMPRODUCT(I286:AB286,I285:AB285)</f>
        <v>14696272.193056339</v>
      </c>
      <c r="G285" s="254" t="s">
        <v>114</v>
      </c>
      <c r="H285" s="255"/>
      <c r="I285" s="256">
        <v>3277475.3006346365</v>
      </c>
      <c r="J285" s="256">
        <v>2567236.8214230668</v>
      </c>
      <c r="K285" s="256">
        <v>3491244.2876126082</v>
      </c>
      <c r="L285" s="256">
        <v>4582931.3055036478</v>
      </c>
      <c r="M285" s="256">
        <v>3473462.3597463565</v>
      </c>
      <c r="N285" s="256">
        <v>1984125.3467091089</v>
      </c>
      <c r="O285" s="256">
        <v>1529078.7853842876</v>
      </c>
      <c r="P285" s="256">
        <v>1529078.7853842876</v>
      </c>
      <c r="Q285" s="256">
        <v>0</v>
      </c>
      <c r="R285" s="256">
        <v>0</v>
      </c>
      <c r="S285" s="256">
        <v>0</v>
      </c>
      <c r="T285" s="256">
        <v>0</v>
      </c>
      <c r="U285" s="256">
        <v>0</v>
      </c>
      <c r="V285" s="256">
        <v>0</v>
      </c>
      <c r="W285" s="256">
        <v>0</v>
      </c>
      <c r="X285" s="256">
        <v>0</v>
      </c>
      <c r="Y285" s="256">
        <v>0</v>
      </c>
      <c r="Z285" s="256">
        <v>0</v>
      </c>
      <c r="AA285" s="256">
        <v>0</v>
      </c>
      <c r="AB285" s="256">
        <v>0</v>
      </c>
      <c r="BR285" s="41"/>
      <c r="BS285" s="41"/>
      <c r="BT285" s="41"/>
      <c r="BU285" s="41"/>
      <c r="BV285" s="41"/>
      <c r="BW285" s="41"/>
    </row>
    <row r="286" spans="1:75" ht="11.25" customHeight="1" x14ac:dyDescent="0.15">
      <c r="A286" s="97"/>
      <c r="C286" s="317" t="s">
        <v>115</v>
      </c>
      <c r="D286" s="318"/>
      <c r="E286" s="323">
        <v>0</v>
      </c>
      <c r="G286" s="258" t="s">
        <v>116</v>
      </c>
      <c r="H286" s="255"/>
      <c r="I286" s="259">
        <f t="shared" ref="I286:AB286" si="109">IF(I280="","",1/(POWER(1+$E$371,(I280-$E$372)/365)))</f>
        <v>0.87936463813310983</v>
      </c>
      <c r="J286" s="259">
        <f t="shared" si="109"/>
        <v>0.79056556856955074</v>
      </c>
      <c r="K286" s="259">
        <f t="shared" si="109"/>
        <v>0.71094025950499162</v>
      </c>
      <c r="L286" s="259">
        <f t="shared" si="109"/>
        <v>0.63933476574189885</v>
      </c>
      <c r="M286" s="259">
        <f t="shared" si="109"/>
        <v>0.5749413360988298</v>
      </c>
      <c r="N286" s="259">
        <f t="shared" si="109"/>
        <v>0.51688321835646334</v>
      </c>
      <c r="O286" s="259">
        <f t="shared" si="109"/>
        <v>0.4648230380903447</v>
      </c>
      <c r="P286" s="259">
        <f t="shared" si="109"/>
        <v>0.41800632921793585</v>
      </c>
      <c r="Q286" s="259">
        <f t="shared" si="109"/>
        <v>0.37590497231828762</v>
      </c>
      <c r="R286" s="259">
        <f t="shared" si="109"/>
        <v>0.33794573409255546</v>
      </c>
      <c r="S286" s="259" t="str">
        <f t="shared" si="109"/>
        <v/>
      </c>
      <c r="T286" s="259" t="str">
        <f t="shared" si="109"/>
        <v/>
      </c>
      <c r="U286" s="259" t="str">
        <f t="shared" si="109"/>
        <v/>
      </c>
      <c r="V286" s="259" t="str">
        <f t="shared" si="109"/>
        <v/>
      </c>
      <c r="W286" s="259" t="str">
        <f t="shared" si="109"/>
        <v/>
      </c>
      <c r="X286" s="259" t="str">
        <f t="shared" si="109"/>
        <v/>
      </c>
      <c r="Y286" s="259" t="str">
        <f t="shared" si="109"/>
        <v/>
      </c>
      <c r="Z286" s="259" t="str">
        <f t="shared" si="109"/>
        <v/>
      </c>
      <c r="AA286" s="259" t="str">
        <f t="shared" si="109"/>
        <v/>
      </c>
      <c r="AB286" s="259" t="str">
        <f t="shared" si="109"/>
        <v/>
      </c>
      <c r="AG286" s="85"/>
    </row>
    <row r="287" spans="1:75" x14ac:dyDescent="0.15">
      <c r="A287" s="97"/>
      <c r="C287" s="319"/>
      <c r="D287" s="320"/>
      <c r="E287" s="324"/>
      <c r="G287" s="254"/>
      <c r="H287" s="254"/>
      <c r="I287" s="254"/>
      <c r="J287" s="254"/>
      <c r="K287" s="254"/>
      <c r="L287" s="254"/>
      <c r="M287" s="254"/>
      <c r="N287" s="254"/>
      <c r="O287" s="254"/>
      <c r="P287" s="254"/>
      <c r="Q287" s="254"/>
      <c r="R287" s="254"/>
      <c r="S287" s="254"/>
      <c r="T287" s="254"/>
      <c r="U287" s="254"/>
      <c r="V287" s="254"/>
      <c r="W287" s="254"/>
      <c r="X287" s="254"/>
      <c r="Y287" s="254"/>
      <c r="Z287" s="254"/>
      <c r="AA287" s="254"/>
      <c r="AB287" s="254"/>
      <c r="AG287" s="85"/>
    </row>
    <row r="288" spans="1:75" x14ac:dyDescent="0.15">
      <c r="A288" s="97"/>
      <c r="C288" s="321"/>
      <c r="D288" s="322"/>
      <c r="E288" s="325"/>
      <c r="G288" s="258"/>
      <c r="H288" s="255"/>
      <c r="I288" s="259"/>
      <c r="J288" s="259"/>
      <c r="K288" s="259"/>
      <c r="L288" s="259"/>
      <c r="M288" s="259"/>
      <c r="N288" s="259"/>
      <c r="O288" s="259"/>
      <c r="P288" s="259"/>
      <c r="Q288" s="259"/>
      <c r="R288" s="259"/>
      <c r="S288" s="259"/>
      <c r="T288" s="259"/>
      <c r="U288" s="259"/>
      <c r="V288" s="259"/>
      <c r="W288" s="259"/>
      <c r="X288" s="259"/>
      <c r="Y288" s="259"/>
      <c r="Z288" s="259"/>
      <c r="AA288" s="259"/>
      <c r="AB288" s="259"/>
      <c r="AG288" s="85"/>
    </row>
    <row r="289" spans="1:64" x14ac:dyDescent="0.15">
      <c r="A289" s="97"/>
      <c r="C289" s="114"/>
      <c r="D289" s="114"/>
      <c r="E289" s="115"/>
      <c r="G289" s="258"/>
      <c r="H289" s="258"/>
      <c r="I289" s="261"/>
      <c r="J289" s="261"/>
      <c r="K289" s="261"/>
      <c r="L289" s="261"/>
      <c r="M289" s="261"/>
      <c r="N289" s="261"/>
      <c r="O289" s="261"/>
      <c r="P289" s="261"/>
      <c r="Q289" s="261"/>
      <c r="R289" s="261"/>
      <c r="S289" s="261"/>
      <c r="T289" s="261"/>
      <c r="U289" s="261"/>
      <c r="V289" s="261"/>
      <c r="W289" s="261"/>
      <c r="X289" s="261"/>
      <c r="Y289" s="261"/>
      <c r="Z289" s="261"/>
      <c r="AA289" s="261"/>
      <c r="AB289" s="261"/>
      <c r="AG289" s="85"/>
    </row>
    <row r="290" spans="1:64" ht="12" thickBot="1" x14ac:dyDescent="0.2">
      <c r="G290" s="254"/>
      <c r="H290" s="255"/>
      <c r="I290" s="254"/>
      <c r="J290" s="254"/>
      <c r="K290" s="254"/>
      <c r="L290" s="254"/>
      <c r="M290" s="254"/>
      <c r="N290" s="254"/>
      <c r="O290" s="254"/>
      <c r="P290" s="254"/>
      <c r="Q290" s="254"/>
      <c r="R290" s="254"/>
      <c r="S290" s="254"/>
      <c r="T290" s="254"/>
      <c r="U290" s="254"/>
      <c r="V290" s="254"/>
      <c r="W290" s="254"/>
      <c r="X290" s="254"/>
      <c r="Y290" s="254"/>
      <c r="Z290" s="254"/>
      <c r="AA290" s="254"/>
      <c r="AB290" s="254"/>
    </row>
    <row r="291" spans="1:64" ht="13" x14ac:dyDescent="0.15">
      <c r="B291" s="46" t="s">
        <v>50</v>
      </c>
      <c r="C291" s="47" t="s">
        <v>117</v>
      </c>
      <c r="D291" s="48"/>
      <c r="E291" s="49"/>
      <c r="G291" s="254"/>
      <c r="H291" s="255"/>
      <c r="I291" s="254"/>
      <c r="J291" s="263"/>
      <c r="K291" s="254"/>
      <c r="L291" s="254"/>
      <c r="M291" s="254"/>
      <c r="N291" s="254"/>
      <c r="O291" s="254"/>
      <c r="P291" s="254"/>
      <c r="Q291" s="254"/>
      <c r="R291" s="254"/>
      <c r="S291" s="254"/>
      <c r="T291" s="254"/>
      <c r="U291" s="254"/>
      <c r="V291" s="254"/>
      <c r="W291" s="254"/>
      <c r="X291" s="254"/>
      <c r="Y291" s="254"/>
      <c r="Z291" s="254"/>
      <c r="AA291" s="254"/>
      <c r="AB291" s="254"/>
    </row>
    <row r="292" spans="1:64" x14ac:dyDescent="0.15">
      <c r="C292" s="254"/>
      <c r="D292" s="255"/>
      <c r="E292" s="254"/>
      <c r="G292" s="254"/>
      <c r="H292" s="255"/>
      <c r="I292" s="254"/>
      <c r="J292" s="254"/>
      <c r="K292" s="254"/>
      <c r="L292" s="254"/>
      <c r="M292" s="254"/>
      <c r="N292" s="254"/>
      <c r="O292" s="254"/>
      <c r="P292" s="254"/>
      <c r="Q292" s="254"/>
      <c r="R292" s="254"/>
      <c r="S292" s="254"/>
      <c r="T292" s="254"/>
      <c r="U292" s="254"/>
      <c r="V292" s="254"/>
      <c r="W292" s="254"/>
      <c r="X292" s="254"/>
      <c r="Y292" s="254"/>
      <c r="Z292" s="254"/>
      <c r="AA292" s="254"/>
      <c r="AB292" s="254"/>
    </row>
    <row r="293" spans="1:64" ht="24" x14ac:dyDescent="0.15">
      <c r="C293" s="254" t="s">
        <v>77</v>
      </c>
      <c r="D293" s="255"/>
      <c r="E293" s="255" t="str">
        <f>$E$388</f>
        <v>Chèque</v>
      </c>
      <c r="G293" s="117" t="s">
        <v>118</v>
      </c>
      <c r="H293" s="118"/>
      <c r="I293" s="119" t="s">
        <v>119</v>
      </c>
      <c r="J293" s="119" t="s">
        <v>120</v>
      </c>
      <c r="K293" s="119" t="s">
        <v>121</v>
      </c>
      <c r="L293" s="120"/>
      <c r="M293" s="121"/>
      <c r="N293" s="121"/>
      <c r="O293" s="121"/>
      <c r="P293" s="121"/>
      <c r="Q293" s="121"/>
      <c r="R293" s="121"/>
      <c r="S293" s="121"/>
      <c r="T293" s="121"/>
      <c r="U293" s="121"/>
      <c r="V293" s="121"/>
      <c r="W293" s="121"/>
      <c r="X293" s="121"/>
      <c r="Y293" s="121"/>
      <c r="Z293" s="121"/>
      <c r="AA293" s="121"/>
      <c r="AB293" s="121"/>
      <c r="AE293" s="57" t="str">
        <f>G296</f>
        <v>Date Comptabilisation</v>
      </c>
      <c r="AF293" s="122">
        <f>DATE(YEAR($E$372)-2,1,1)</f>
        <v>39448</v>
      </c>
      <c r="AG293" s="122">
        <f t="shared" ref="AG293:BL293" si="110">DATE(YEAR(AF293)+1,1,1)</f>
        <v>39814</v>
      </c>
      <c r="AH293" s="122">
        <f t="shared" si="110"/>
        <v>40179</v>
      </c>
      <c r="AI293" s="122">
        <f t="shared" si="110"/>
        <v>40544</v>
      </c>
      <c r="AJ293" s="122">
        <f t="shared" si="110"/>
        <v>40909</v>
      </c>
      <c r="AK293" s="122">
        <f t="shared" si="110"/>
        <v>41275</v>
      </c>
      <c r="AL293" s="122">
        <f t="shared" si="110"/>
        <v>41640</v>
      </c>
      <c r="AM293" s="122">
        <f t="shared" si="110"/>
        <v>42005</v>
      </c>
      <c r="AN293" s="122">
        <f t="shared" si="110"/>
        <v>42370</v>
      </c>
      <c r="AO293" s="122">
        <f t="shared" si="110"/>
        <v>42736</v>
      </c>
      <c r="AP293" s="122">
        <f t="shared" si="110"/>
        <v>43101</v>
      </c>
      <c r="AQ293" s="122">
        <f t="shared" si="110"/>
        <v>43466</v>
      </c>
      <c r="AR293" s="122">
        <f t="shared" si="110"/>
        <v>43831</v>
      </c>
      <c r="AS293" s="122">
        <f t="shared" si="110"/>
        <v>44197</v>
      </c>
      <c r="AT293" s="122">
        <f t="shared" si="110"/>
        <v>44562</v>
      </c>
      <c r="AU293" s="122">
        <f t="shared" si="110"/>
        <v>44927</v>
      </c>
      <c r="AV293" s="122">
        <f t="shared" si="110"/>
        <v>45292</v>
      </c>
      <c r="AW293" s="122">
        <f t="shared" si="110"/>
        <v>45658</v>
      </c>
      <c r="AX293" s="122">
        <f t="shared" si="110"/>
        <v>46023</v>
      </c>
      <c r="AY293" s="122">
        <f t="shared" si="110"/>
        <v>46388</v>
      </c>
      <c r="AZ293" s="122">
        <f t="shared" si="110"/>
        <v>46753</v>
      </c>
      <c r="BA293" s="122">
        <f t="shared" si="110"/>
        <v>47119</v>
      </c>
      <c r="BB293" s="122">
        <f t="shared" si="110"/>
        <v>47484</v>
      </c>
      <c r="BC293" s="122">
        <f t="shared" si="110"/>
        <v>47849</v>
      </c>
      <c r="BD293" s="122">
        <f t="shared" si="110"/>
        <v>48214</v>
      </c>
      <c r="BE293" s="122">
        <f t="shared" si="110"/>
        <v>48580</v>
      </c>
      <c r="BF293" s="122">
        <f t="shared" si="110"/>
        <v>48945</v>
      </c>
      <c r="BG293" s="122">
        <f t="shared" si="110"/>
        <v>49310</v>
      </c>
      <c r="BH293" s="122">
        <f t="shared" si="110"/>
        <v>49675</v>
      </c>
      <c r="BI293" s="122">
        <f t="shared" si="110"/>
        <v>50041</v>
      </c>
      <c r="BJ293" s="122">
        <f t="shared" si="110"/>
        <v>50406</v>
      </c>
      <c r="BK293" s="122">
        <f t="shared" si="110"/>
        <v>50771</v>
      </c>
      <c r="BL293" s="122">
        <f t="shared" si="110"/>
        <v>51136</v>
      </c>
    </row>
    <row r="294" spans="1:64" x14ac:dyDescent="0.15">
      <c r="C294" s="254" t="s">
        <v>122</v>
      </c>
      <c r="D294" s="255"/>
      <c r="E294" s="262">
        <f>SUMPRODUCT(I299:AB299,I294:AB294)</f>
        <v>-25274.100688011909</v>
      </c>
      <c r="G294" s="117" t="s">
        <v>123</v>
      </c>
      <c r="H294" s="118"/>
      <c r="I294" s="123">
        <v>-11911.833000000001</v>
      </c>
      <c r="J294" s="123">
        <v>-3970.6109999999999</v>
      </c>
      <c r="K294" s="123">
        <v>-13571.548398000001</v>
      </c>
      <c r="L294" s="120"/>
      <c r="M294" s="121"/>
      <c r="N294" s="121"/>
      <c r="O294" s="121"/>
      <c r="P294" s="121"/>
      <c r="Q294" s="121"/>
      <c r="R294" s="121"/>
      <c r="S294" s="121"/>
      <c r="T294" s="121"/>
      <c r="U294" s="121"/>
      <c r="V294" s="121"/>
      <c r="W294" s="121"/>
      <c r="X294" s="121"/>
      <c r="Y294" s="121"/>
      <c r="Z294" s="121"/>
      <c r="AA294" s="121"/>
      <c r="AB294" s="121"/>
      <c r="AE294" s="57" t="str">
        <f>G294</f>
        <v>Sourcing assurances (€)</v>
      </c>
      <c r="AF294" s="66">
        <f>SUMIF($I296:$AB296,CONCATENATE("&lt;",AG293),$I294:$AB294)</f>
        <v>0</v>
      </c>
      <c r="AG294" s="66">
        <f>SUMIF($I296:$AB296,CONCATENATE("&lt;",AH293),$I294:$AB294)-SUM($AF294:AF294)</f>
        <v>0</v>
      </c>
      <c r="AH294" s="66">
        <f>SUMIF($I296:$AB296,CONCATENATE("&lt;",AI293),$I294:$AB294)-SUM($AF294:AG294)</f>
        <v>0</v>
      </c>
      <c r="AI294" s="66">
        <f>SUMIF($I296:$AB296,CONCATENATE("&lt;",AJ293),$I294:$AB294)-SUM($AF294:AH294)</f>
        <v>-29453.992398000002</v>
      </c>
      <c r="AJ294" s="66">
        <f>SUMIF($I296:$AB296,CONCATENATE("&lt;",AK293),$I294:$AB294)-SUM($AF294:AI294)</f>
        <v>0</v>
      </c>
      <c r="AK294" s="66">
        <f>SUMIF($I296:$AB296,CONCATENATE("&lt;",AL293),$I294:$AB294)-SUM($AF294:AJ294)</f>
        <v>0</v>
      </c>
      <c r="AL294" s="66">
        <f>SUMIF($I296:$AB296,CONCATENATE("&lt;",AM293),$I294:$AB294)-SUM($AF294:AK294)</f>
        <v>0</v>
      </c>
      <c r="AM294" s="66">
        <f>SUMIF($I296:$AB296,CONCATENATE("&lt;",AN293),$I294:$AB294)-SUM($AF294:AL294)</f>
        <v>0</v>
      </c>
      <c r="AN294" s="66">
        <f>SUMIF($I296:$AB296,CONCATENATE("&lt;",AO293),$I294:$AB294)-SUM($AF294:AM294)</f>
        <v>0</v>
      </c>
      <c r="AO294" s="66">
        <f>SUMIF($I296:$AB296,CONCATENATE("&lt;",AP293),$I294:$AB294)-SUM($AF294:AN294)</f>
        <v>0</v>
      </c>
      <c r="AP294" s="66">
        <f>SUMIF($I296:$AB296,CONCATENATE("&lt;",AQ293),$I294:$AB294)-SUM($AF294:AO294)</f>
        <v>0</v>
      </c>
      <c r="AQ294" s="66">
        <f>SUMIF($I296:$AB296,CONCATENATE("&lt;",AR293),$I294:$AB294)-SUM($AF294:AP294)</f>
        <v>0</v>
      </c>
      <c r="AR294" s="66">
        <f>SUMIF($I296:$AB296,CONCATENATE("&lt;",AS293),$I294:$AB294)-SUM($AF294:AQ294)</f>
        <v>0</v>
      </c>
      <c r="AS294" s="66">
        <f>SUMIF($I296:$AB296,CONCATENATE("&lt;",AT293),$I294:$AB294)-SUM($AF294:AR294)</f>
        <v>0</v>
      </c>
      <c r="AT294" s="66">
        <f>SUMIF($I296:$AB296,CONCATENATE("&lt;",AU293),$I294:$AB294)-SUM($AF294:AS294)</f>
        <v>0</v>
      </c>
      <c r="AU294" s="66">
        <f>SUMIF($I296:$AB296,CONCATENATE("&lt;",AV293),$I294:$AB294)-SUM($AF294:AT294)</f>
        <v>0</v>
      </c>
      <c r="AV294" s="66">
        <f>SUMIF($I296:$AB296,CONCATENATE("&lt;",AW293),$I294:$AB294)-SUM($AF294:AU294)</f>
        <v>0</v>
      </c>
      <c r="AW294" s="66">
        <f>SUMIF($I296:$AB296,CONCATENATE("&lt;",AX293),$I294:$AB294)-SUM($AF294:AV294)</f>
        <v>0</v>
      </c>
      <c r="AX294" s="66">
        <f>SUMIF($I296:$AB296,CONCATENATE("&lt;",AY293),$I294:$AB294)-SUM($AF294:AW294)</f>
        <v>0</v>
      </c>
      <c r="AY294" s="66">
        <f>SUMIF($I296:$AB296,CONCATENATE("&lt;",AZ293),$I294:$AB294)-SUM($AF294:AX294)</f>
        <v>0</v>
      </c>
      <c r="AZ294" s="66">
        <f>SUMIF($I296:$AB296,CONCATENATE("&lt;",BA293),$I294:$AB294)-SUM($AF294:AY294)</f>
        <v>0</v>
      </c>
      <c r="BA294" s="66">
        <f>SUMIF($I296:$AB296,CONCATENATE("&lt;",BB293),$I294:$AB294)-SUM($AF294:AZ294)</f>
        <v>0</v>
      </c>
      <c r="BB294" s="66">
        <f>SUMIF($I296:$AB296,CONCATENATE("&lt;",BC293),$I294:$AB294)-SUM($AF294:BA294)</f>
        <v>0</v>
      </c>
      <c r="BC294" s="66">
        <f>SUMIF($I296:$AB296,CONCATENATE("&lt;",BD293),$I294:$AB294)-SUM($AF294:BB294)</f>
        <v>0</v>
      </c>
      <c r="BD294" s="66">
        <f>SUMIF($I296:$AB296,CONCATENATE("&lt;",BE293),$I294:$AB294)-SUM($AF294:BC294)</f>
        <v>0</v>
      </c>
      <c r="BE294" s="66">
        <f>SUMIF($I296:$AB296,CONCATENATE("&lt;",BF293),$I294:$AB294)-SUM($AF294:BD294)</f>
        <v>0</v>
      </c>
      <c r="BF294" s="66">
        <f>SUMIF($I296:$AB296,CONCATENATE("&lt;",BG293),$I294:$AB294)-SUM($AF294:BE294)</f>
        <v>0</v>
      </c>
      <c r="BG294" s="66">
        <f>SUMIF($I296:$AB296,CONCATENATE("&lt;",BH293),$I294:$AB294)-SUM($AF294:BF294)</f>
        <v>0</v>
      </c>
      <c r="BH294" s="66">
        <f>SUMIF($I296:$AB296,CONCATENATE("&lt;",BI293),$I294:$AB294)-SUM($AF294:BG294)</f>
        <v>0</v>
      </c>
      <c r="BI294" s="66">
        <f>SUMIF($I296:$AB296,CONCATENATE("&lt;",BJ293),$I294:$AB294)-SUM($AF294:BH294)</f>
        <v>0</v>
      </c>
      <c r="BJ294" s="66">
        <f>SUMIF($I296:$AB296,CONCATENATE("&lt;",BK293),$I294:$AB294)-SUM($AF294:BI294)</f>
        <v>0</v>
      </c>
      <c r="BK294" s="66">
        <f>SUMIF($I296:$AB296,CONCATENATE("&lt;",BL293),$I294:$AB294)-SUM($AF294:BJ294)</f>
        <v>0</v>
      </c>
      <c r="BL294" s="66">
        <f>SUMIF($I296:$AB296,CONCATENATE("&gt;=",BL293),$I294:$AB294)</f>
        <v>0</v>
      </c>
    </row>
    <row r="295" spans="1:64" x14ac:dyDescent="0.15">
      <c r="C295" s="254"/>
      <c r="D295" s="255"/>
      <c r="E295" s="254"/>
      <c r="G295" s="117" t="s">
        <v>124</v>
      </c>
      <c r="H295" s="124" t="s">
        <v>50</v>
      </c>
      <c r="I295" s="125">
        <v>0</v>
      </c>
      <c r="J295" s="125">
        <v>0</v>
      </c>
      <c r="K295" s="125">
        <v>0</v>
      </c>
      <c r="L295" s="120"/>
      <c r="M295" s="121"/>
      <c r="N295" s="121"/>
      <c r="O295" s="121"/>
      <c r="P295" s="121"/>
      <c r="Q295" s="121"/>
      <c r="R295" s="121"/>
      <c r="S295" s="121"/>
      <c r="T295" s="121"/>
      <c r="U295" s="121"/>
      <c r="V295" s="121"/>
      <c r="W295" s="121"/>
      <c r="X295" s="121"/>
      <c r="Y295" s="121"/>
      <c r="Z295" s="121"/>
      <c r="AA295" s="121"/>
      <c r="AB295" s="121"/>
      <c r="AF295" s="126"/>
      <c r="AG295" s="126"/>
      <c r="AH295" s="126"/>
      <c r="AI295" s="126"/>
      <c r="AJ295" s="126"/>
      <c r="AK295" s="126"/>
      <c r="AL295" s="126"/>
      <c r="AM295" s="126"/>
      <c r="AN295" s="126"/>
      <c r="AO295" s="126"/>
      <c r="AP295" s="126"/>
      <c r="AQ295" s="126"/>
      <c r="AR295" s="126"/>
      <c r="AS295" s="126"/>
      <c r="AT295" s="126"/>
      <c r="AU295" s="126"/>
      <c r="AV295" s="126"/>
      <c r="AW295" s="126"/>
      <c r="AX295" s="126"/>
      <c r="AY295" s="126"/>
      <c r="AZ295" s="126"/>
      <c r="BA295" s="126"/>
      <c r="BB295" s="126"/>
      <c r="BC295" s="126"/>
      <c r="BD295" s="126"/>
      <c r="BE295" s="126"/>
      <c r="BF295" s="126"/>
      <c r="BG295" s="126"/>
      <c r="BH295" s="126"/>
      <c r="BI295" s="126"/>
      <c r="BJ295" s="126"/>
      <c r="BK295" s="126"/>
      <c r="BL295" s="126"/>
    </row>
    <row r="296" spans="1:64" x14ac:dyDescent="0.15">
      <c r="C296" s="254"/>
      <c r="D296" s="255"/>
      <c r="E296" s="254"/>
      <c r="G296" s="117" t="s">
        <v>125</v>
      </c>
      <c r="H296" s="118"/>
      <c r="I296" s="127">
        <f>IF($E$372=0,0,DATE(YEAR(MAX(AF293,MIN(I271,I258,I245,I232,I219,I206,I193,I180,I167,I154,I141,I128,I115,I102,I89,I76,I61,I48,I35,I22))),12,31))</f>
        <v>40908</v>
      </c>
      <c r="J296" s="127">
        <f>IF($E$372=0,0,DATE(YEAR(MAX(AF293,MIN(I271,I258,I245,I232,I219,I206,I193,I180,I167,I154,I141,I128,I115,I102,I89,I76,I61,I48,I35,I22))),12,31))</f>
        <v>40908</v>
      </c>
      <c r="K296" s="127">
        <f>IF($E$372=0,0,MAX(AF293,MIN(I271,I258,I245,I232,I219,I206,I193,I180,I167,I154,I141,I128,I115,I102,I89,I76,I61,I48,I35,I22)))</f>
        <v>40695</v>
      </c>
      <c r="L296" s="128"/>
      <c r="M296" s="129"/>
      <c r="N296" s="129"/>
      <c r="O296" s="129"/>
      <c r="P296" s="129"/>
      <c r="Q296" s="129"/>
      <c r="R296" s="129"/>
      <c r="S296" s="129"/>
      <c r="T296" s="129"/>
      <c r="U296" s="129"/>
      <c r="V296" s="129"/>
      <c r="W296" s="129"/>
      <c r="X296" s="129"/>
      <c r="Y296" s="129"/>
      <c r="Z296" s="129"/>
      <c r="AA296" s="129"/>
      <c r="AB296" s="129"/>
      <c r="AF296" s="126"/>
      <c r="AG296" s="126"/>
      <c r="AH296" s="126"/>
      <c r="AI296" s="126"/>
      <c r="AJ296" s="126"/>
      <c r="AK296" s="126"/>
      <c r="AL296" s="126"/>
      <c r="AM296" s="126"/>
      <c r="AN296" s="126"/>
      <c r="AO296" s="126"/>
      <c r="AP296" s="126"/>
      <c r="AQ296" s="126"/>
      <c r="AR296" s="126"/>
      <c r="AS296" s="126"/>
      <c r="AT296" s="126"/>
      <c r="AU296" s="126"/>
      <c r="AV296" s="126"/>
      <c r="AW296" s="126"/>
      <c r="AX296" s="126"/>
      <c r="AY296" s="126"/>
      <c r="AZ296" s="126"/>
      <c r="BA296" s="126"/>
      <c r="BB296" s="126"/>
      <c r="BC296" s="126"/>
      <c r="BD296" s="126"/>
      <c r="BE296" s="126"/>
      <c r="BF296" s="126"/>
      <c r="BG296" s="126"/>
      <c r="BH296" s="126"/>
      <c r="BI296" s="126"/>
      <c r="BJ296" s="126"/>
      <c r="BK296" s="126"/>
      <c r="BL296" s="126"/>
    </row>
    <row r="297" spans="1:64" x14ac:dyDescent="0.15">
      <c r="C297" s="254"/>
      <c r="D297" s="255"/>
      <c r="E297" s="254"/>
      <c r="G297" s="78" t="str">
        <f>G267</f>
        <v>Délai règlement</v>
      </c>
      <c r="H297" s="79"/>
      <c r="I297" s="92">
        <f>IF(I296="","",$G$388)</f>
        <v>60</v>
      </c>
      <c r="J297" s="92">
        <f>IF(J296="","",$G$388)</f>
        <v>60</v>
      </c>
      <c r="K297" s="92">
        <f>IF(K296="","",$G$393)</f>
        <v>0</v>
      </c>
      <c r="L297" s="120"/>
      <c r="M297" s="121"/>
      <c r="N297" s="121"/>
      <c r="O297" s="121"/>
      <c r="P297" s="121"/>
      <c r="Q297" s="121"/>
      <c r="R297" s="121"/>
      <c r="S297" s="121"/>
      <c r="T297" s="121"/>
      <c r="U297" s="121"/>
      <c r="V297" s="121"/>
      <c r="W297" s="121"/>
      <c r="X297" s="121"/>
      <c r="Y297" s="121"/>
      <c r="Z297" s="121"/>
      <c r="AA297" s="121"/>
      <c r="AB297" s="121"/>
      <c r="AF297" s="126"/>
      <c r="AG297" s="126"/>
      <c r="AH297" s="126"/>
      <c r="AI297" s="126"/>
      <c r="AJ297" s="126"/>
      <c r="AK297" s="126"/>
      <c r="AL297" s="126"/>
      <c r="AM297" s="126"/>
      <c r="AN297" s="126"/>
      <c r="AO297" s="126"/>
      <c r="AP297" s="126"/>
      <c r="AQ297" s="126"/>
      <c r="AR297" s="126"/>
      <c r="AS297" s="126"/>
      <c r="AT297" s="126"/>
      <c r="AU297" s="126"/>
      <c r="AV297" s="126"/>
      <c r="AW297" s="126"/>
      <c r="AX297" s="126"/>
      <c r="AY297" s="126"/>
      <c r="AZ297" s="126"/>
      <c r="BA297" s="126"/>
      <c r="BB297" s="126"/>
      <c r="BC297" s="126"/>
      <c r="BD297" s="126"/>
      <c r="BE297" s="126"/>
      <c r="BF297" s="126"/>
      <c r="BG297" s="126"/>
      <c r="BH297" s="126"/>
      <c r="BI297" s="126"/>
      <c r="BJ297" s="126"/>
      <c r="BK297" s="126"/>
      <c r="BL297" s="126"/>
    </row>
    <row r="298" spans="1:64" x14ac:dyDescent="0.15">
      <c r="C298" s="254"/>
      <c r="D298" s="255"/>
      <c r="E298" s="254"/>
      <c r="F298" s="80"/>
      <c r="G298" s="78" t="str">
        <f>G268</f>
        <v>Date trésorerie</v>
      </c>
      <c r="H298" s="79"/>
      <c r="I298" s="131">
        <f>IF(I296="","",I296+I297+$I$388+$J$388)</f>
        <v>40968</v>
      </c>
      <c r="J298" s="131">
        <f>IF(J296="","",J296+J297+$I$388+$J$388)</f>
        <v>40968</v>
      </c>
      <c r="K298" s="131">
        <f>IF(K296="","",K296+K297+$I$393+$J$393)</f>
        <v>40705</v>
      </c>
      <c r="L298" s="121"/>
      <c r="M298" s="121"/>
      <c r="N298" s="121"/>
      <c r="O298" s="121"/>
      <c r="P298" s="121"/>
      <c r="Q298" s="121"/>
      <c r="R298" s="121"/>
      <c r="S298" s="121"/>
      <c r="T298" s="121"/>
      <c r="U298" s="121"/>
      <c r="V298" s="121"/>
      <c r="W298" s="121"/>
      <c r="X298" s="121"/>
      <c r="Y298" s="121"/>
      <c r="Z298" s="121"/>
      <c r="AA298" s="121"/>
      <c r="AB298" s="121"/>
      <c r="AF298" s="126"/>
      <c r="AG298" s="126"/>
      <c r="AH298" s="126"/>
      <c r="AI298" s="126"/>
      <c r="AJ298" s="126"/>
      <c r="AK298" s="126"/>
      <c r="AL298" s="126"/>
      <c r="AM298" s="126"/>
      <c r="AN298" s="126"/>
      <c r="AO298" s="126"/>
      <c r="AP298" s="126"/>
      <c r="AQ298" s="126"/>
      <c r="AR298" s="126"/>
      <c r="AS298" s="126"/>
      <c r="AT298" s="126"/>
      <c r="AU298" s="126"/>
      <c r="AV298" s="126"/>
      <c r="AW298" s="126"/>
      <c r="AX298" s="126"/>
      <c r="AY298" s="126"/>
      <c r="AZ298" s="126"/>
      <c r="BA298" s="126"/>
      <c r="BB298" s="126"/>
      <c r="BC298" s="126"/>
      <c r="BD298" s="126"/>
      <c r="BE298" s="126"/>
      <c r="BF298" s="126"/>
      <c r="BG298" s="126"/>
      <c r="BH298" s="126"/>
      <c r="BI298" s="126"/>
      <c r="BJ298" s="126"/>
      <c r="BK298" s="126"/>
      <c r="BL298" s="126"/>
    </row>
    <row r="299" spans="1:64" x14ac:dyDescent="0.15">
      <c r="C299" s="254"/>
      <c r="D299" s="255"/>
      <c r="E299" s="254"/>
      <c r="F299" s="80"/>
      <c r="G299" s="89" t="str">
        <f>G270</f>
        <v>Coeff. actualisation</v>
      </c>
      <c r="H299" s="79"/>
      <c r="I299" s="91">
        <f>IF(I296="","",1/(POWER(1+$E$371,(I296-$E$372)/365)))</f>
        <v>0.83354131736841008</v>
      </c>
      <c r="J299" s="91">
        <f>IF(J296="","",1/(POWER(1+$E$371,(J296-$E$372)/365)))</f>
        <v>0.83354131736841008</v>
      </c>
      <c r="K299" s="91">
        <f>IF(K296="","",1/(POWER(1+$E$371,(K296-$E$372)/365)))</f>
        <v>0.8868131358537934</v>
      </c>
      <c r="L299" s="121"/>
      <c r="M299" s="121"/>
      <c r="N299" s="121"/>
      <c r="O299" s="121"/>
      <c r="P299" s="121"/>
      <c r="Q299" s="121"/>
      <c r="R299" s="121"/>
      <c r="S299" s="121"/>
      <c r="T299" s="121"/>
      <c r="U299" s="121"/>
      <c r="V299" s="121"/>
      <c r="W299" s="121"/>
      <c r="X299" s="121"/>
      <c r="Y299" s="121"/>
      <c r="Z299" s="121"/>
      <c r="AA299" s="121"/>
      <c r="AB299" s="121"/>
    </row>
    <row r="300" spans="1:64" x14ac:dyDescent="0.15">
      <c r="C300" s="254"/>
      <c r="D300" s="255"/>
      <c r="E300" s="254"/>
      <c r="F300" s="80"/>
      <c r="H300" s="40"/>
      <c r="L300" s="121"/>
      <c r="M300" s="121"/>
      <c r="N300" s="121"/>
      <c r="O300" s="121"/>
      <c r="P300" s="121"/>
      <c r="Q300" s="121"/>
      <c r="R300" s="121"/>
      <c r="S300" s="121"/>
      <c r="T300" s="121"/>
      <c r="U300" s="121"/>
      <c r="V300" s="121"/>
      <c r="W300" s="121"/>
      <c r="X300" s="121"/>
      <c r="Y300" s="121"/>
      <c r="Z300" s="121"/>
      <c r="AA300" s="121"/>
      <c r="AB300" s="121"/>
      <c r="AG300" s="85"/>
    </row>
    <row r="301" spans="1:64" x14ac:dyDescent="0.15">
      <c r="C301" s="254"/>
      <c r="D301" s="255"/>
      <c r="E301" s="254"/>
      <c r="F301" s="80"/>
      <c r="H301" s="40"/>
      <c r="L301" s="116"/>
      <c r="M301" s="116"/>
      <c r="N301" s="116"/>
      <c r="O301" s="116"/>
      <c r="P301" s="116"/>
      <c r="Q301" s="116"/>
      <c r="R301" s="116"/>
      <c r="S301" s="116"/>
      <c r="T301" s="116"/>
      <c r="U301" s="116"/>
      <c r="V301" s="116"/>
      <c r="W301" s="116"/>
      <c r="X301" s="116"/>
      <c r="Y301" s="116"/>
      <c r="Z301" s="116"/>
      <c r="AA301" s="116"/>
      <c r="AB301" s="116"/>
      <c r="AG301" s="85"/>
    </row>
    <row r="302" spans="1:64" x14ac:dyDescent="0.15">
      <c r="C302" s="254"/>
      <c r="D302" s="255"/>
      <c r="E302" s="254"/>
      <c r="F302" s="80"/>
      <c r="G302" s="80"/>
      <c r="H302" s="80"/>
      <c r="I302" s="80"/>
      <c r="J302" s="80"/>
      <c r="K302" s="80"/>
      <c r="L302" s="80"/>
      <c r="M302" s="80"/>
      <c r="N302" s="80"/>
      <c r="AG302" s="85"/>
    </row>
    <row r="303" spans="1:64" x14ac:dyDescent="0.15">
      <c r="C303" s="316"/>
      <c r="D303" s="316"/>
      <c r="E303" s="316"/>
      <c r="H303" s="40"/>
      <c r="AG303" s="85"/>
    </row>
    <row r="304" spans="1:64" ht="12" thickBot="1" x14ac:dyDescent="0.2">
      <c r="C304" s="254"/>
      <c r="D304" s="255"/>
      <c r="E304" s="254"/>
    </row>
    <row r="305" spans="2:76" ht="13" x14ac:dyDescent="0.15">
      <c r="B305" s="46" t="s">
        <v>50</v>
      </c>
      <c r="C305" s="47" t="s">
        <v>126</v>
      </c>
      <c r="D305" s="48"/>
      <c r="E305" s="49"/>
      <c r="H305" s="40"/>
      <c r="BR305" s="41"/>
      <c r="BS305" s="41"/>
      <c r="BT305" s="41"/>
      <c r="BU305" s="41"/>
      <c r="BV305" s="41"/>
      <c r="BW305" s="41"/>
      <c r="BX305" s="41"/>
    </row>
    <row r="306" spans="2:76" x14ac:dyDescent="0.15">
      <c r="BR306" s="41"/>
      <c r="BS306" s="41"/>
      <c r="BT306" s="41"/>
      <c r="BU306" s="41"/>
      <c r="BV306" s="41"/>
      <c r="BW306" s="41"/>
      <c r="BX306" s="41"/>
    </row>
    <row r="307" spans="2:76" ht="12" x14ac:dyDescent="0.15">
      <c r="C307" s="132" t="s">
        <v>127</v>
      </c>
      <c r="D307" s="133"/>
      <c r="E307" s="134">
        <f>G444</f>
        <v>4.9626160470151448E-2</v>
      </c>
      <c r="BR307" s="41"/>
      <c r="BS307" s="41"/>
      <c r="BT307" s="41"/>
      <c r="BU307" s="41"/>
      <c r="BV307" s="41"/>
      <c r="BW307" s="41"/>
      <c r="BX307" s="41"/>
    </row>
    <row r="308" spans="2:76" x14ac:dyDescent="0.15">
      <c r="BR308" s="41"/>
      <c r="BS308" s="41"/>
      <c r="BT308" s="41"/>
      <c r="BU308" s="41"/>
      <c r="BV308" s="41"/>
      <c r="BW308" s="41"/>
      <c r="BX308" s="41"/>
    </row>
    <row r="309" spans="2:76" x14ac:dyDescent="0.15">
      <c r="C309" s="326" t="s">
        <v>128</v>
      </c>
      <c r="D309" s="326"/>
      <c r="E309" s="326"/>
      <c r="G309" s="53" t="s">
        <v>6</v>
      </c>
      <c r="H309" s="135" t="s">
        <v>67</v>
      </c>
      <c r="I309" s="136">
        <f>IF(ISERROR($E$360+(DATE(YEAR($E$362),MONTH($E$362)-1,DAY($E$362))-$E$360)*0.5),0,$E$360+(DATE(YEAR($E$362),MONTH($E$362)-1,DAY($E$362))-$E$360)*0.5)</f>
        <v>40213</v>
      </c>
      <c r="J309" s="136">
        <f>$E$362</f>
        <v>40452</v>
      </c>
      <c r="K309" s="136">
        <v>40544</v>
      </c>
      <c r="L309" s="136">
        <f>DATE(YEAR(K309)+1,MONTH(K309),DAY(K309))</f>
        <v>40909</v>
      </c>
      <c r="M309" s="136">
        <f t="shared" ref="M309:T309" si="111">DATE(YEAR(L309)+1,MONTH(L309),DAY(L309))</f>
        <v>41275</v>
      </c>
      <c r="N309" s="136">
        <f t="shared" si="111"/>
        <v>41640</v>
      </c>
      <c r="O309" s="136">
        <f t="shared" si="111"/>
        <v>42005</v>
      </c>
      <c r="P309" s="136">
        <f t="shared" si="111"/>
        <v>42370</v>
      </c>
      <c r="Q309" s="136">
        <f t="shared" si="111"/>
        <v>42736</v>
      </c>
      <c r="R309" s="136">
        <f t="shared" si="111"/>
        <v>43101</v>
      </c>
      <c r="S309" s="136">
        <f t="shared" si="111"/>
        <v>43466</v>
      </c>
      <c r="T309" s="136">
        <f t="shared" si="111"/>
        <v>43831</v>
      </c>
      <c r="U309" s="136"/>
      <c r="V309" s="136"/>
      <c r="W309" s="136"/>
      <c r="X309" s="136"/>
      <c r="Y309" s="136"/>
      <c r="Z309" s="136"/>
      <c r="AA309" s="136"/>
      <c r="AB309" s="136"/>
      <c r="AE309" s="57" t="str">
        <f>G309</f>
        <v>Date</v>
      </c>
      <c r="AF309" s="137">
        <f>DATE(YEAR($E$372)-2,1,1)</f>
        <v>39448</v>
      </c>
      <c r="AG309" s="137">
        <f t="shared" ref="AG309:BL309" si="112">DATE(YEAR(AF309)+1,1,1)</f>
        <v>39814</v>
      </c>
      <c r="AH309" s="137">
        <f t="shared" si="112"/>
        <v>40179</v>
      </c>
      <c r="AI309" s="137">
        <f t="shared" si="112"/>
        <v>40544</v>
      </c>
      <c r="AJ309" s="137">
        <f t="shared" si="112"/>
        <v>40909</v>
      </c>
      <c r="AK309" s="137">
        <f t="shared" si="112"/>
        <v>41275</v>
      </c>
      <c r="AL309" s="137">
        <f t="shared" si="112"/>
        <v>41640</v>
      </c>
      <c r="AM309" s="137">
        <f t="shared" si="112"/>
        <v>42005</v>
      </c>
      <c r="AN309" s="137">
        <f t="shared" si="112"/>
        <v>42370</v>
      </c>
      <c r="AO309" s="137">
        <f t="shared" si="112"/>
        <v>42736</v>
      </c>
      <c r="AP309" s="137">
        <f t="shared" si="112"/>
        <v>43101</v>
      </c>
      <c r="AQ309" s="137">
        <f t="shared" si="112"/>
        <v>43466</v>
      </c>
      <c r="AR309" s="137">
        <f t="shared" si="112"/>
        <v>43831</v>
      </c>
      <c r="AS309" s="137">
        <f t="shared" si="112"/>
        <v>44197</v>
      </c>
      <c r="AT309" s="137">
        <f t="shared" si="112"/>
        <v>44562</v>
      </c>
      <c r="AU309" s="137">
        <f t="shared" si="112"/>
        <v>44927</v>
      </c>
      <c r="AV309" s="137">
        <f t="shared" si="112"/>
        <v>45292</v>
      </c>
      <c r="AW309" s="137">
        <f t="shared" si="112"/>
        <v>45658</v>
      </c>
      <c r="AX309" s="137">
        <f t="shared" si="112"/>
        <v>46023</v>
      </c>
      <c r="AY309" s="137">
        <f t="shared" si="112"/>
        <v>46388</v>
      </c>
      <c r="AZ309" s="137">
        <f t="shared" si="112"/>
        <v>46753</v>
      </c>
      <c r="BA309" s="137">
        <f t="shared" si="112"/>
        <v>47119</v>
      </c>
      <c r="BB309" s="137">
        <f t="shared" si="112"/>
        <v>47484</v>
      </c>
      <c r="BC309" s="137">
        <f t="shared" si="112"/>
        <v>47849</v>
      </c>
      <c r="BD309" s="137">
        <f t="shared" si="112"/>
        <v>48214</v>
      </c>
      <c r="BE309" s="137">
        <f t="shared" si="112"/>
        <v>48580</v>
      </c>
      <c r="BF309" s="137">
        <f t="shared" si="112"/>
        <v>48945</v>
      </c>
      <c r="BG309" s="137">
        <f t="shared" si="112"/>
        <v>49310</v>
      </c>
      <c r="BH309" s="137">
        <f t="shared" si="112"/>
        <v>49675</v>
      </c>
      <c r="BI309" s="137">
        <f t="shared" si="112"/>
        <v>50041</v>
      </c>
      <c r="BJ309" s="137">
        <f t="shared" si="112"/>
        <v>50406</v>
      </c>
      <c r="BK309" s="137">
        <f t="shared" si="112"/>
        <v>50771</v>
      </c>
      <c r="BL309" s="137">
        <f t="shared" si="112"/>
        <v>51136</v>
      </c>
      <c r="BR309" s="41"/>
      <c r="BS309" s="41"/>
      <c r="BT309" s="41"/>
      <c r="BU309" s="41"/>
      <c r="BV309" s="41"/>
      <c r="BW309" s="41"/>
      <c r="BX309" s="41"/>
    </row>
    <row r="310" spans="2:76" x14ac:dyDescent="0.15">
      <c r="C310" s="138" t="s">
        <v>129</v>
      </c>
      <c r="D310" s="62" t="s">
        <v>50</v>
      </c>
      <c r="E310" s="139">
        <v>50</v>
      </c>
      <c r="G310" s="53" t="str">
        <f>C310</f>
        <v>Avant signature (jours)</v>
      </c>
      <c r="H310" s="69" t="s">
        <v>67</v>
      </c>
      <c r="I310" s="140">
        <f>(1-$E$367)*E310</f>
        <v>15.000000000000002</v>
      </c>
      <c r="J310" s="140">
        <f>$E$367*E310</f>
        <v>35</v>
      </c>
      <c r="K310" s="140"/>
      <c r="L310" s="140"/>
      <c r="M310" s="140"/>
      <c r="N310" s="140"/>
      <c r="O310" s="140"/>
      <c r="P310" s="140"/>
      <c r="Q310" s="140"/>
      <c r="R310" s="140"/>
      <c r="S310" s="140"/>
      <c r="T310" s="140"/>
      <c r="U310" s="140"/>
      <c r="V310" s="140"/>
      <c r="W310" s="140"/>
      <c r="X310" s="140"/>
      <c r="Y310" s="140"/>
      <c r="Z310" s="140"/>
      <c r="AA310" s="140"/>
      <c r="AB310" s="140"/>
      <c r="AE310" s="57" t="str">
        <f>G310</f>
        <v>Avant signature (jours)</v>
      </c>
      <c r="AF310" s="141">
        <f>SUMIF($I309:$AB309,CONCATENATE("&lt;",AG309),$I310:$AB310)</f>
        <v>0</v>
      </c>
      <c r="AG310" s="141">
        <f>SUMIF($I309:$AB309,CONCATENATE("&lt;",AH309),$I310:$AB310)-SUM($AF310:AF310)</f>
        <v>0</v>
      </c>
      <c r="AH310" s="141">
        <f>SUMIF($I309:$AB309,CONCATENATE("&lt;",AI309),$I310:$AB310)-SUM($AF310:AG310)</f>
        <v>50</v>
      </c>
      <c r="AI310" s="141">
        <f>SUMIF($I309:$AB309,CONCATENATE("&lt;",AJ309),$I310:$AB310)-SUM($AF310:AH310)</f>
        <v>0</v>
      </c>
      <c r="AJ310" s="141">
        <f>SUMIF($I309:$AB309,CONCATENATE("&lt;",AK309),$I310:$AB310)-SUM($AF310:AI310)</f>
        <v>0</v>
      </c>
      <c r="AK310" s="141">
        <f>SUMIF($I309:$AB309,CONCATENATE("&lt;",AL309),$I310:$AB310)-SUM($AF310:AJ310)</f>
        <v>0</v>
      </c>
      <c r="AL310" s="141">
        <f>SUMIF($I309:$AB309,CONCATENATE("&lt;",AM309),$I310:$AB310)-SUM($AF310:AK310)</f>
        <v>0</v>
      </c>
      <c r="AM310" s="141">
        <f>SUMIF($I309:$AB309,CONCATENATE("&lt;",AN309),$I310:$AB310)-SUM($AF310:AL310)</f>
        <v>0</v>
      </c>
      <c r="AN310" s="141">
        <f>SUMIF($I309:$AB309,CONCATENATE("&lt;",AO309),$I310:$AB310)-SUM($AF310:AM310)</f>
        <v>0</v>
      </c>
      <c r="AO310" s="141">
        <f>SUMIF($I309:$AB309,CONCATENATE("&lt;",AP309),$I310:$AB310)-SUM($AF310:AN310)</f>
        <v>0</v>
      </c>
      <c r="AP310" s="141">
        <f>SUMIF($I309:$AB309,CONCATENATE("&lt;",AQ309),$I310:$AB310)-SUM($AF310:AO310)</f>
        <v>0</v>
      </c>
      <c r="AQ310" s="141">
        <f>SUMIF($I309:$AB309,CONCATENATE("&lt;",AR309),$I310:$AB310)-SUM($AF310:AP310)</f>
        <v>0</v>
      </c>
      <c r="AR310" s="141">
        <f>SUMIF($I309:$AB309,CONCATENATE("&lt;",AS309),$I310:$AB310)-SUM($AF310:AQ310)</f>
        <v>0</v>
      </c>
      <c r="AS310" s="141">
        <f>SUMIF($I309:$AB309,CONCATENATE("&lt;",AT309),$I310:$AB310)-SUM($AF310:AR310)</f>
        <v>0</v>
      </c>
      <c r="AT310" s="141">
        <f>SUMIF($I309:$AB309,CONCATENATE("&lt;",AU309),$I310:$AB310)-SUM($AF310:AS310)</f>
        <v>0</v>
      </c>
      <c r="AU310" s="141">
        <f>SUMIF($I309:$AB309,CONCATENATE("&lt;",AV309),$I310:$AB310)-SUM($AF310:AT310)</f>
        <v>0</v>
      </c>
      <c r="AV310" s="141">
        <f>SUMIF($I309:$AB309,CONCATENATE("&lt;",AW309),$I310:$AB310)-SUM($AF310:AU310)</f>
        <v>0</v>
      </c>
      <c r="AW310" s="141">
        <f>SUMIF($I309:$AB309,CONCATENATE("&lt;",AX309),$I310:$AB310)-SUM($AF310:AV310)</f>
        <v>0</v>
      </c>
      <c r="AX310" s="141">
        <f>SUMIF($I309:$AB309,CONCATENATE("&lt;",AY309),$I310:$AB310)-SUM($AF310:AW310)</f>
        <v>0</v>
      </c>
      <c r="AY310" s="141">
        <f>SUMIF($I309:$AB309,CONCATENATE("&lt;",AZ309),$I310:$AB310)-SUM($AF310:AX310)</f>
        <v>0</v>
      </c>
      <c r="AZ310" s="141">
        <f>SUMIF($I309:$AB309,CONCATENATE("&lt;",BA309),$I310:$AB310)-SUM($AF310:AY310)</f>
        <v>0</v>
      </c>
      <c r="BA310" s="141">
        <f>SUMIF($I309:$AB309,CONCATENATE("&lt;",BB309),$I310:$AB310)-SUM($AF310:AZ310)</f>
        <v>0</v>
      </c>
      <c r="BB310" s="141">
        <f>SUMIF($I309:$AB309,CONCATENATE("&lt;",BC309),$I310:$AB310)-SUM($AF310:BA310)</f>
        <v>0</v>
      </c>
      <c r="BC310" s="141">
        <f>SUMIF($I309:$AB309,CONCATENATE("&lt;",BD309),$I310:$AB310)-SUM($AF310:BB310)</f>
        <v>0</v>
      </c>
      <c r="BD310" s="141">
        <f>SUMIF($I309:$AB309,CONCATENATE("&lt;",BE309),$I310:$AB310)-SUM($AF310:BC310)</f>
        <v>0</v>
      </c>
      <c r="BE310" s="141">
        <f>SUMIF($I309:$AB309,CONCATENATE("&lt;",BF309),$I310:$AB310)-SUM($AF310:BD310)</f>
        <v>0</v>
      </c>
      <c r="BF310" s="141">
        <f>SUMIF($I309:$AB309,CONCATENATE("&lt;",BG309),$I310:$AB310)-SUM($AF310:BE310)</f>
        <v>0</v>
      </c>
      <c r="BG310" s="141">
        <f>SUMIF($I309:$AB309,CONCATENATE("&lt;",BH309),$I310:$AB310)-SUM($AF310:BF310)</f>
        <v>0</v>
      </c>
      <c r="BH310" s="141">
        <f>SUMIF($I309:$AB309,CONCATENATE("&lt;",BI309),$I310:$AB310)-SUM($AF310:BG310)</f>
        <v>0</v>
      </c>
      <c r="BI310" s="141">
        <f>SUMIF($I309:$AB309,CONCATENATE("&lt;",BJ309),$I310:$AB310)-SUM($AF310:BH310)</f>
        <v>0</v>
      </c>
      <c r="BJ310" s="141">
        <f>SUMIF($I309:$AB309,CONCATENATE("&lt;",BK309),$I310:$AB310)-SUM($AF310:BI310)</f>
        <v>0</v>
      </c>
      <c r="BK310" s="141">
        <f>SUMIF($I309:$AB309,CONCATENATE("&lt;",BL309),$I310:$AB310)-SUM($AF310:BJ310)</f>
        <v>0</v>
      </c>
      <c r="BL310" s="141">
        <f>SUMIF($I309:$AB309,CONCATENATE("&gt;=",BL309),$I310:$AB310)</f>
        <v>0</v>
      </c>
      <c r="BR310" s="41"/>
      <c r="BS310" s="41"/>
      <c r="BT310" s="41"/>
      <c r="BU310" s="41"/>
      <c r="BV310" s="41"/>
      <c r="BW310" s="41"/>
      <c r="BX310" s="41"/>
    </row>
    <row r="311" spans="2:76" x14ac:dyDescent="0.15">
      <c r="C311" s="138" t="s">
        <v>130</v>
      </c>
      <c r="D311" s="62" t="s">
        <v>50</v>
      </c>
      <c r="E311" s="139">
        <v>400</v>
      </c>
      <c r="G311" s="53" t="str">
        <f>C311</f>
        <v>Après signature (jours)</v>
      </c>
      <c r="H311" s="69" t="s">
        <v>67</v>
      </c>
      <c r="I311" s="140"/>
      <c r="J311" s="140"/>
      <c r="K311" s="140">
        <v>50</v>
      </c>
      <c r="L311" s="140">
        <v>50</v>
      </c>
      <c r="M311" s="140">
        <v>50</v>
      </c>
      <c r="N311" s="140">
        <v>50</v>
      </c>
      <c r="O311" s="140">
        <v>50</v>
      </c>
      <c r="P311" s="140">
        <v>30</v>
      </c>
      <c r="Q311" s="140">
        <v>30</v>
      </c>
      <c r="R311" s="140">
        <v>30</v>
      </c>
      <c r="S311" s="140">
        <v>30</v>
      </c>
      <c r="T311" s="140">
        <v>30</v>
      </c>
      <c r="U311" s="140"/>
      <c r="V311" s="140"/>
      <c r="W311" s="140"/>
      <c r="X311" s="140"/>
      <c r="Y311" s="140"/>
      <c r="Z311" s="140"/>
      <c r="AA311" s="140"/>
      <c r="AB311" s="140"/>
      <c r="AE311" s="57" t="str">
        <f>G311</f>
        <v>Après signature (jours)</v>
      </c>
      <c r="AF311" s="141">
        <f>SUMIF($I309:$AB309,CONCATENATE("&lt;",AG309),$I311:$AB311)</f>
        <v>0</v>
      </c>
      <c r="AG311" s="141">
        <f>SUMIF($I309:$AB309,CONCATENATE("&lt;",AH309),$I311:$AB311)-SUM($AF311:AF311)</f>
        <v>0</v>
      </c>
      <c r="AH311" s="141">
        <f>SUMIF($I309:$AB309,CONCATENATE("&lt;",AI309),$I311:$AB311)-SUM($AF311:AG311)</f>
        <v>0</v>
      </c>
      <c r="AI311" s="141">
        <f>SUMIF($I309:$AB309,CONCATENATE("&lt;",AJ309),$I311:$AB311)-SUM($AF311:AH311)</f>
        <v>50</v>
      </c>
      <c r="AJ311" s="141">
        <f>SUMIF($I309:$AB309,CONCATENATE("&lt;",AK309),$I311:$AB311)-SUM($AF311:AI311)</f>
        <v>50</v>
      </c>
      <c r="AK311" s="141">
        <f>SUMIF($I309:$AB309,CONCATENATE("&lt;",AL309),$I311:$AB311)-SUM($AF311:AJ311)</f>
        <v>50</v>
      </c>
      <c r="AL311" s="141">
        <f>SUMIF($I309:$AB309,CONCATENATE("&lt;",AM309),$I311:$AB311)-SUM($AF311:AK311)</f>
        <v>50</v>
      </c>
      <c r="AM311" s="141">
        <f>SUMIF($I309:$AB309,CONCATENATE("&lt;",AN309),$I311:$AB311)-SUM($AF311:AL311)</f>
        <v>50</v>
      </c>
      <c r="AN311" s="141">
        <f>SUMIF($I309:$AB309,CONCATENATE("&lt;",AO309),$I311:$AB311)-SUM($AF311:AM311)</f>
        <v>30</v>
      </c>
      <c r="AO311" s="141">
        <f>SUMIF($I309:$AB309,CONCATENATE("&lt;",AP309),$I311:$AB311)-SUM($AF311:AN311)</f>
        <v>30</v>
      </c>
      <c r="AP311" s="141">
        <f>SUMIF($I309:$AB309,CONCATENATE("&lt;",AQ309),$I311:$AB311)-SUM($AF311:AO311)</f>
        <v>30</v>
      </c>
      <c r="AQ311" s="141">
        <f>SUMIF($I309:$AB309,CONCATENATE("&lt;",AR309),$I311:$AB311)-SUM($AF311:AP311)</f>
        <v>30</v>
      </c>
      <c r="AR311" s="141">
        <f>SUMIF($I309:$AB309,CONCATENATE("&lt;",AS309),$I311:$AB311)-SUM($AF311:AQ311)</f>
        <v>30</v>
      </c>
      <c r="AS311" s="141">
        <f>SUMIF($I309:$AB309,CONCATENATE("&lt;",AT309),$I311:$AB311)-SUM($AF311:AR311)</f>
        <v>0</v>
      </c>
      <c r="AT311" s="141">
        <f>SUMIF($I309:$AB309,CONCATENATE("&lt;",AU309),$I311:$AB311)-SUM($AF311:AS311)</f>
        <v>0</v>
      </c>
      <c r="AU311" s="141">
        <f>SUMIF($I309:$AB309,CONCATENATE("&lt;",AV309),$I311:$AB311)-SUM($AF311:AT311)</f>
        <v>0</v>
      </c>
      <c r="AV311" s="141">
        <f>SUMIF($I309:$AB309,CONCATENATE("&lt;",AW309),$I311:$AB311)-SUM($AF311:AU311)</f>
        <v>0</v>
      </c>
      <c r="AW311" s="141">
        <f>SUMIF($I309:$AB309,CONCATENATE("&lt;",AX309),$I311:$AB311)-SUM($AF311:AV311)</f>
        <v>0</v>
      </c>
      <c r="AX311" s="141">
        <f>SUMIF($I309:$AB309,CONCATENATE("&lt;",AY309),$I311:$AB311)-SUM($AF311:AW311)</f>
        <v>0</v>
      </c>
      <c r="AY311" s="141">
        <f>SUMIF($I309:$AB309,CONCATENATE("&lt;",AZ309),$I311:$AB311)-SUM($AF311:AX311)</f>
        <v>0</v>
      </c>
      <c r="AZ311" s="141">
        <f>SUMIF($I309:$AB309,CONCATENATE("&lt;",BA309),$I311:$AB311)-SUM($AF311:AY311)</f>
        <v>0</v>
      </c>
      <c r="BA311" s="141">
        <f>SUMIF($I309:$AB309,CONCATENATE("&lt;",BB309),$I311:$AB311)-SUM($AF311:AZ311)</f>
        <v>0</v>
      </c>
      <c r="BB311" s="141">
        <f>SUMIF($I309:$AB309,CONCATENATE("&lt;",BC309),$I311:$AB311)-SUM($AF311:BA311)</f>
        <v>0</v>
      </c>
      <c r="BC311" s="141">
        <f>SUMIF($I309:$AB309,CONCATENATE("&lt;",BD309),$I311:$AB311)-SUM($AF311:BB311)</f>
        <v>0</v>
      </c>
      <c r="BD311" s="141">
        <f>SUMIF($I309:$AB309,CONCATENATE("&lt;",BE309),$I311:$AB311)-SUM($AF311:BC311)</f>
        <v>0</v>
      </c>
      <c r="BE311" s="141">
        <f>SUMIF($I309:$AB309,CONCATENATE("&lt;",BF309),$I311:$AB311)-SUM($AF311:BD311)</f>
        <v>0</v>
      </c>
      <c r="BF311" s="141">
        <f>SUMIF($I309:$AB309,CONCATENATE("&lt;",BG309),$I311:$AB311)-SUM($AF311:BE311)</f>
        <v>0</v>
      </c>
      <c r="BG311" s="141">
        <f>SUMIF($I309:$AB309,CONCATENATE("&lt;",BH309),$I311:$AB311)-SUM($AF311:BF311)</f>
        <v>0</v>
      </c>
      <c r="BH311" s="141">
        <f>SUMIF($I309:$AB309,CONCATENATE("&lt;",BI309),$I311:$AB311)-SUM($AF311:BG311)</f>
        <v>0</v>
      </c>
      <c r="BI311" s="141">
        <f>SUMIF($I309:$AB309,CONCATENATE("&lt;",BJ309),$I311:$AB311)-SUM($AF311:BH311)</f>
        <v>0</v>
      </c>
      <c r="BJ311" s="141">
        <f>SUMIF($I309:$AB309,CONCATENATE("&lt;",BK309),$I311:$AB311)-SUM($AF311:BI311)</f>
        <v>0</v>
      </c>
      <c r="BK311" s="141">
        <f>SUMIF($I309:$AB309,CONCATENATE("&lt;",BL309),$I311:$AB311)-SUM($AF311:BJ311)</f>
        <v>0</v>
      </c>
      <c r="BL311" s="141">
        <f>SUMIF($I309:$AB309,CONCATENATE("&gt;=",BL309),$I311:$AB311)</f>
        <v>0</v>
      </c>
      <c r="BR311" s="41"/>
      <c r="BS311" s="41"/>
      <c r="BT311" s="41"/>
      <c r="BU311" s="41"/>
      <c r="BV311" s="41"/>
      <c r="BW311" s="41"/>
      <c r="BX311" s="41"/>
    </row>
    <row r="312" spans="2:76" s="78" customFormat="1" x14ac:dyDescent="0.15">
      <c r="C312" s="142" t="s">
        <v>131</v>
      </c>
      <c r="D312" s="73"/>
      <c r="E312" s="143">
        <f>SUMPRODUCT(I313:AB313,I310:AB310)</f>
        <v>48.615600645886651</v>
      </c>
      <c r="G312" s="78" t="s">
        <v>74</v>
      </c>
      <c r="H312" s="79"/>
      <c r="I312" s="131">
        <f>IF(I309="","",DATE(YEAR(I309),MONTH(I309)+1,1-1))</f>
        <v>40237</v>
      </c>
      <c r="J312" s="131">
        <f>IF(J309="","",DATE(YEAR(J309),MONTH(J309)+1,1-1))</f>
        <v>40482</v>
      </c>
      <c r="K312" s="131">
        <f>IF(K309="","",DATE(YEAR(K309),MONTH(K309)+1,1-1))</f>
        <v>40574</v>
      </c>
      <c r="L312" s="131">
        <f>IF(L309="","",DATE(YEAR(L309),MONTH(L309)+1,1-1))</f>
        <v>40939</v>
      </c>
      <c r="M312" s="131">
        <f t="shared" ref="M312:AB312" si="113">IF(M309="","",DATE(YEAR(M309),MONTH(M309)+1,1-1))</f>
        <v>41305</v>
      </c>
      <c r="N312" s="131">
        <f t="shared" si="113"/>
        <v>41670</v>
      </c>
      <c r="O312" s="131">
        <f t="shared" si="113"/>
        <v>42035</v>
      </c>
      <c r="P312" s="131">
        <f t="shared" si="113"/>
        <v>42400</v>
      </c>
      <c r="Q312" s="131">
        <f t="shared" si="113"/>
        <v>42766</v>
      </c>
      <c r="R312" s="131">
        <f t="shared" si="113"/>
        <v>43131</v>
      </c>
      <c r="S312" s="131">
        <f t="shared" si="113"/>
        <v>43496</v>
      </c>
      <c r="T312" s="131">
        <f t="shared" si="113"/>
        <v>43861</v>
      </c>
      <c r="U312" s="131" t="str">
        <f t="shared" si="113"/>
        <v/>
      </c>
      <c r="V312" s="131" t="str">
        <f t="shared" si="113"/>
        <v/>
      </c>
      <c r="W312" s="131" t="str">
        <f t="shared" si="113"/>
        <v/>
      </c>
      <c r="X312" s="131" t="str">
        <f t="shared" si="113"/>
        <v/>
      </c>
      <c r="Y312" s="131" t="str">
        <f t="shared" si="113"/>
        <v/>
      </c>
      <c r="Z312" s="131" t="str">
        <f t="shared" si="113"/>
        <v/>
      </c>
      <c r="AA312" s="131" t="str">
        <f t="shared" si="113"/>
        <v/>
      </c>
      <c r="AB312" s="131" t="str">
        <f t="shared" si="113"/>
        <v/>
      </c>
      <c r="AE312" s="90"/>
      <c r="AF312" s="144"/>
      <c r="AG312" s="144"/>
      <c r="AH312" s="144"/>
      <c r="AI312" s="144"/>
      <c r="AJ312" s="144"/>
      <c r="AK312" s="144"/>
      <c r="AL312" s="144"/>
      <c r="AM312" s="144"/>
      <c r="AN312" s="144"/>
      <c r="AO312" s="144"/>
      <c r="AP312" s="144"/>
      <c r="AQ312" s="144"/>
      <c r="AR312" s="144"/>
      <c r="AS312" s="144"/>
      <c r="AT312" s="144"/>
      <c r="AU312" s="144"/>
      <c r="AV312" s="144"/>
      <c r="AW312" s="144"/>
      <c r="AX312" s="144"/>
      <c r="AY312" s="144"/>
      <c r="AZ312" s="144"/>
      <c r="BA312" s="144"/>
      <c r="BB312" s="144"/>
      <c r="BC312" s="144"/>
      <c r="BD312" s="144"/>
      <c r="BE312" s="144"/>
      <c r="BF312" s="144"/>
      <c r="BG312" s="144"/>
      <c r="BH312" s="144"/>
      <c r="BI312" s="144"/>
      <c r="BJ312" s="144"/>
      <c r="BK312" s="144"/>
      <c r="BL312" s="144"/>
      <c r="BN312" s="79"/>
      <c r="BO312" s="79"/>
      <c r="BP312" s="79"/>
      <c r="BQ312" s="79"/>
      <c r="BR312" s="79"/>
      <c r="BS312" s="79"/>
      <c r="BT312" s="79"/>
      <c r="BU312" s="79"/>
      <c r="BV312" s="79"/>
      <c r="BW312" s="79"/>
      <c r="BX312" s="79"/>
    </row>
    <row r="313" spans="2:76" s="78" customFormat="1" x14ac:dyDescent="0.15">
      <c r="C313" s="145" t="s">
        <v>132</v>
      </c>
      <c r="D313" s="79"/>
      <c r="E313" s="146">
        <f>SUMPRODUCT(I313:AB313,I311:AB311)</f>
        <v>256.25370336575571</v>
      </c>
      <c r="G313" s="89" t="s">
        <v>116</v>
      </c>
      <c r="H313" s="79"/>
      <c r="I313" s="91">
        <f>IF(I309="","",1/(POWER(1+$E$371,(I309-$E$372)/365)))</f>
        <v>1.020271368804565</v>
      </c>
      <c r="J313" s="91">
        <f>IF(J309="","",1/(POWER(1+$E$371,(J309-$E$372)/365)))</f>
        <v>0.95175800325194782</v>
      </c>
      <c r="K313" s="91">
        <f>IF(K309="","",1/(POWER(1+$E$371,(K309-$E$372)/365)))</f>
        <v>0.92662839598499291</v>
      </c>
      <c r="L313" s="91">
        <f>IF(L309="","",1/(POWER(1+$E$371,(L309-$E$372)/365)))</f>
        <v>0.83329891725269145</v>
      </c>
      <c r="M313" s="91">
        <f>IF(M309="","",1/(POWER(1+$E$371,(M309-$E$372)/365)))</f>
        <v>0.74915160757981891</v>
      </c>
      <c r="N313" s="91">
        <f t="shared" ref="N313:AB313" si="114">IF(N309="","",1/(POWER(1+$E$371,(N309-$E$372)/365)))</f>
        <v>0.67369748883077241</v>
      </c>
      <c r="O313" s="91">
        <f t="shared" si="114"/>
        <v>0.60584306549529887</v>
      </c>
      <c r="P313" s="91">
        <f t="shared" si="114"/>
        <v>0.54482290062526872</v>
      </c>
      <c r="Q313" s="91">
        <f t="shared" si="114"/>
        <v>0.48980617087007472</v>
      </c>
      <c r="R313" s="91">
        <f t="shared" si="114"/>
        <v>0.44047317524287294</v>
      </c>
      <c r="S313" s="91">
        <f t="shared" si="114"/>
        <v>0.39610897054215183</v>
      </c>
      <c r="T313" s="91">
        <f t="shared" si="114"/>
        <v>0.35621310300553222</v>
      </c>
      <c r="U313" s="91" t="str">
        <f t="shared" si="114"/>
        <v/>
      </c>
      <c r="V313" s="91" t="str">
        <f t="shared" si="114"/>
        <v/>
      </c>
      <c r="W313" s="91" t="str">
        <f t="shared" si="114"/>
        <v/>
      </c>
      <c r="X313" s="91" t="str">
        <f t="shared" si="114"/>
        <v/>
      </c>
      <c r="Y313" s="91" t="str">
        <f t="shared" si="114"/>
        <v/>
      </c>
      <c r="Z313" s="91" t="str">
        <f t="shared" si="114"/>
        <v/>
      </c>
      <c r="AA313" s="91" t="str">
        <f t="shared" si="114"/>
        <v/>
      </c>
      <c r="AB313" s="91" t="str">
        <f t="shared" si="114"/>
        <v/>
      </c>
      <c r="AE313" s="90"/>
      <c r="AF313" s="144"/>
      <c r="AG313" s="144"/>
      <c r="AH313" s="144"/>
      <c r="AI313" s="144"/>
      <c r="AJ313" s="144"/>
      <c r="AK313" s="144"/>
      <c r="AL313" s="144"/>
      <c r="AM313" s="144"/>
      <c r="AN313" s="144"/>
      <c r="AO313" s="144"/>
      <c r="AP313" s="144"/>
      <c r="AQ313" s="144"/>
      <c r="AR313" s="144"/>
      <c r="AS313" s="144"/>
      <c r="AT313" s="144"/>
      <c r="AU313" s="144"/>
      <c r="AV313" s="144"/>
      <c r="AW313" s="144"/>
      <c r="AX313" s="144"/>
      <c r="AY313" s="144"/>
      <c r="AZ313" s="144"/>
      <c r="BA313" s="144"/>
      <c r="BB313" s="144"/>
      <c r="BC313" s="144"/>
      <c r="BD313" s="144"/>
      <c r="BE313" s="144"/>
      <c r="BF313" s="144"/>
      <c r="BG313" s="144"/>
      <c r="BH313" s="144"/>
      <c r="BI313" s="144"/>
      <c r="BJ313" s="144"/>
      <c r="BK313" s="144"/>
      <c r="BL313" s="144"/>
      <c r="BN313" s="79"/>
      <c r="BO313" s="79"/>
      <c r="BP313" s="79"/>
      <c r="BQ313" s="79"/>
      <c r="BR313" s="79"/>
      <c r="BS313" s="79"/>
      <c r="BT313" s="79"/>
      <c r="BU313" s="79"/>
      <c r="BV313" s="79"/>
      <c r="BW313" s="79"/>
      <c r="BX313" s="79"/>
    </row>
    <row r="314" spans="2:76" x14ac:dyDescent="0.15">
      <c r="G314" s="80"/>
      <c r="H314" s="130"/>
      <c r="I314" s="80"/>
      <c r="J314" s="80"/>
      <c r="K314" s="80"/>
      <c r="L314" s="80"/>
      <c r="M314" s="80"/>
      <c r="N314" s="80"/>
      <c r="O314" s="80"/>
      <c r="P314" s="80"/>
      <c r="Q314" s="80"/>
      <c r="R314" s="80"/>
      <c r="S314" s="80"/>
      <c r="T314" s="80"/>
      <c r="U314" s="80"/>
      <c r="V314" s="80"/>
      <c r="W314" s="80"/>
      <c r="X314" s="80"/>
      <c r="Y314" s="80"/>
      <c r="Z314" s="80"/>
      <c r="AA314" s="80"/>
      <c r="AB314" s="80"/>
      <c r="BR314" s="41"/>
      <c r="BS314" s="41"/>
      <c r="BT314" s="41"/>
      <c r="BU314" s="41"/>
      <c r="BV314" s="41"/>
      <c r="BW314" s="41"/>
      <c r="BX314" s="41"/>
    </row>
    <row r="315" spans="2:76" x14ac:dyDescent="0.15">
      <c r="C315" s="326" t="s">
        <v>133</v>
      </c>
      <c r="D315" s="326"/>
      <c r="E315" s="326"/>
      <c r="G315" s="53" t="s">
        <v>6</v>
      </c>
      <c r="H315" s="135" t="s">
        <v>67</v>
      </c>
      <c r="I315" s="136">
        <f>IF(ISERROR($E$360+(DATE(YEAR($E$362),MONTH($E$362)-1,DAY($E$362))-$E$360)*0.5),0,$E$360+(DATE(YEAR($E$362),MONTH($E$362)-1,DAY($E$362))-$E$360)*0.5)</f>
        <v>40213</v>
      </c>
      <c r="J315" s="136">
        <f>$E$362</f>
        <v>40452</v>
      </c>
      <c r="K315" s="136">
        <v>40544</v>
      </c>
      <c r="L315" s="136">
        <f>DATE(YEAR(K315)+1,MONTH(K315),DAY(K315))</f>
        <v>40909</v>
      </c>
      <c r="M315" s="136">
        <f t="shared" ref="M315:T315" si="115">DATE(YEAR(L315)+1,MONTH(L315),DAY(L315))</f>
        <v>41275</v>
      </c>
      <c r="N315" s="136">
        <f t="shared" si="115"/>
        <v>41640</v>
      </c>
      <c r="O315" s="136">
        <f t="shared" si="115"/>
        <v>42005</v>
      </c>
      <c r="P315" s="136">
        <f t="shared" si="115"/>
        <v>42370</v>
      </c>
      <c r="Q315" s="136">
        <f t="shared" si="115"/>
        <v>42736</v>
      </c>
      <c r="R315" s="136">
        <f t="shared" si="115"/>
        <v>43101</v>
      </c>
      <c r="S315" s="136">
        <f t="shared" si="115"/>
        <v>43466</v>
      </c>
      <c r="T315" s="136">
        <f t="shared" si="115"/>
        <v>43831</v>
      </c>
      <c r="U315" s="136"/>
      <c r="V315" s="136"/>
      <c r="W315" s="136"/>
      <c r="X315" s="136"/>
      <c r="Y315" s="136"/>
      <c r="Z315" s="136"/>
      <c r="AA315" s="136"/>
      <c r="AB315" s="136"/>
      <c r="AE315" s="57" t="str">
        <f>G315</f>
        <v>Date</v>
      </c>
      <c r="AF315" s="137">
        <f>DATE(YEAR($E$372)-2,1,1)</f>
        <v>39448</v>
      </c>
      <c r="AG315" s="137">
        <f t="shared" ref="AG315:BL315" si="116">DATE(YEAR(AF315)+1,1,1)</f>
        <v>39814</v>
      </c>
      <c r="AH315" s="137">
        <f t="shared" si="116"/>
        <v>40179</v>
      </c>
      <c r="AI315" s="137">
        <f t="shared" si="116"/>
        <v>40544</v>
      </c>
      <c r="AJ315" s="137">
        <f t="shared" si="116"/>
        <v>40909</v>
      </c>
      <c r="AK315" s="137">
        <f t="shared" si="116"/>
        <v>41275</v>
      </c>
      <c r="AL315" s="137">
        <f t="shared" si="116"/>
        <v>41640</v>
      </c>
      <c r="AM315" s="137">
        <f t="shared" si="116"/>
        <v>42005</v>
      </c>
      <c r="AN315" s="137">
        <f t="shared" si="116"/>
        <v>42370</v>
      </c>
      <c r="AO315" s="137">
        <f t="shared" si="116"/>
        <v>42736</v>
      </c>
      <c r="AP315" s="137">
        <f t="shared" si="116"/>
        <v>43101</v>
      </c>
      <c r="AQ315" s="137">
        <f t="shared" si="116"/>
        <v>43466</v>
      </c>
      <c r="AR315" s="137">
        <f t="shared" si="116"/>
        <v>43831</v>
      </c>
      <c r="AS315" s="137">
        <f t="shared" si="116"/>
        <v>44197</v>
      </c>
      <c r="AT315" s="137">
        <f t="shared" si="116"/>
        <v>44562</v>
      </c>
      <c r="AU315" s="137">
        <f t="shared" si="116"/>
        <v>44927</v>
      </c>
      <c r="AV315" s="137">
        <f t="shared" si="116"/>
        <v>45292</v>
      </c>
      <c r="AW315" s="137">
        <f t="shared" si="116"/>
        <v>45658</v>
      </c>
      <c r="AX315" s="137">
        <f t="shared" si="116"/>
        <v>46023</v>
      </c>
      <c r="AY315" s="137">
        <f t="shared" si="116"/>
        <v>46388</v>
      </c>
      <c r="AZ315" s="137">
        <f t="shared" si="116"/>
        <v>46753</v>
      </c>
      <c r="BA315" s="137">
        <f t="shared" si="116"/>
        <v>47119</v>
      </c>
      <c r="BB315" s="137">
        <f t="shared" si="116"/>
        <v>47484</v>
      </c>
      <c r="BC315" s="137">
        <f t="shared" si="116"/>
        <v>47849</v>
      </c>
      <c r="BD315" s="137">
        <f t="shared" si="116"/>
        <v>48214</v>
      </c>
      <c r="BE315" s="137">
        <f t="shared" si="116"/>
        <v>48580</v>
      </c>
      <c r="BF315" s="137">
        <f t="shared" si="116"/>
        <v>48945</v>
      </c>
      <c r="BG315" s="137">
        <f t="shared" si="116"/>
        <v>49310</v>
      </c>
      <c r="BH315" s="137">
        <f t="shared" si="116"/>
        <v>49675</v>
      </c>
      <c r="BI315" s="137">
        <f t="shared" si="116"/>
        <v>50041</v>
      </c>
      <c r="BJ315" s="137">
        <f t="shared" si="116"/>
        <v>50406</v>
      </c>
      <c r="BK315" s="137">
        <f t="shared" si="116"/>
        <v>50771</v>
      </c>
      <c r="BL315" s="137">
        <f t="shared" si="116"/>
        <v>51136</v>
      </c>
      <c r="BR315" s="41"/>
      <c r="BS315" s="41"/>
      <c r="BT315" s="41"/>
      <c r="BU315" s="41"/>
      <c r="BV315" s="41"/>
      <c r="BW315" s="41"/>
      <c r="BX315" s="41"/>
    </row>
    <row r="316" spans="2:76" x14ac:dyDescent="0.15">
      <c r="C316" s="138" t="s">
        <v>129</v>
      </c>
      <c r="D316" s="62" t="s">
        <v>50</v>
      </c>
      <c r="E316" s="139">
        <v>50</v>
      </c>
      <c r="G316" s="53" t="str">
        <f>C316</f>
        <v>Avant signature (jours)</v>
      </c>
      <c r="H316" s="69" t="s">
        <v>67</v>
      </c>
      <c r="I316" s="140">
        <f>(1-$G$367)*E316</f>
        <v>0</v>
      </c>
      <c r="J316" s="140">
        <f>$G$367*E316</f>
        <v>50</v>
      </c>
      <c r="K316" s="140"/>
      <c r="L316" s="140"/>
      <c r="M316" s="140"/>
      <c r="N316" s="140"/>
      <c r="O316" s="140"/>
      <c r="P316" s="140"/>
      <c r="Q316" s="140"/>
      <c r="R316" s="140"/>
      <c r="S316" s="140"/>
      <c r="T316" s="140"/>
      <c r="U316" s="140"/>
      <c r="V316" s="140"/>
      <c r="W316" s="140"/>
      <c r="X316" s="140"/>
      <c r="Y316" s="140"/>
      <c r="Z316" s="140"/>
      <c r="AA316" s="140"/>
      <c r="AB316" s="140"/>
      <c r="AE316" s="57" t="str">
        <f>G316</f>
        <v>Avant signature (jours)</v>
      </c>
      <c r="AF316" s="141">
        <f>SUMIF($I315:$AB315,CONCATENATE("&lt;",AG315),$I316:$AB316)</f>
        <v>0</v>
      </c>
      <c r="AG316" s="141">
        <f>SUMIF($I315:$AB315,CONCATENATE("&lt;",AH315),$I316:$AB316)-SUM($AF316:AF316)</f>
        <v>0</v>
      </c>
      <c r="AH316" s="141">
        <f>SUMIF($I315:$AB315,CONCATENATE("&lt;",AI315),$I316:$AB316)-SUM($AF316:AG316)</f>
        <v>50</v>
      </c>
      <c r="AI316" s="141">
        <f>SUMIF($I315:$AB315,CONCATENATE("&lt;",AJ315),$I316:$AB316)-SUM($AF316:AH316)</f>
        <v>0</v>
      </c>
      <c r="AJ316" s="141">
        <f>SUMIF($I315:$AB315,CONCATENATE("&lt;",AK315),$I316:$AB316)-SUM($AF316:AI316)</f>
        <v>0</v>
      </c>
      <c r="AK316" s="141">
        <f>SUMIF($I315:$AB315,CONCATENATE("&lt;",AL315),$I316:$AB316)-SUM($AF316:AJ316)</f>
        <v>0</v>
      </c>
      <c r="AL316" s="141">
        <f>SUMIF($I315:$AB315,CONCATENATE("&lt;",AM315),$I316:$AB316)-SUM($AF316:AK316)</f>
        <v>0</v>
      </c>
      <c r="AM316" s="141">
        <f>SUMIF($I315:$AB315,CONCATENATE("&lt;",AN315),$I316:$AB316)-SUM($AF316:AL316)</f>
        <v>0</v>
      </c>
      <c r="AN316" s="141">
        <f>SUMIF($I315:$AB315,CONCATENATE("&lt;",AO315),$I316:$AB316)-SUM($AF316:AM316)</f>
        <v>0</v>
      </c>
      <c r="AO316" s="141">
        <f>SUMIF($I315:$AB315,CONCATENATE("&lt;",AP315),$I316:$AB316)-SUM($AF316:AN316)</f>
        <v>0</v>
      </c>
      <c r="AP316" s="141">
        <f>SUMIF($I315:$AB315,CONCATENATE("&lt;",AQ315),$I316:$AB316)-SUM($AF316:AO316)</f>
        <v>0</v>
      </c>
      <c r="AQ316" s="141">
        <f>SUMIF($I315:$AB315,CONCATENATE("&lt;",AR315),$I316:$AB316)-SUM($AF316:AP316)</f>
        <v>0</v>
      </c>
      <c r="AR316" s="141">
        <f>SUMIF($I315:$AB315,CONCATENATE("&lt;",AS315),$I316:$AB316)-SUM($AF316:AQ316)</f>
        <v>0</v>
      </c>
      <c r="AS316" s="141">
        <f>SUMIF($I315:$AB315,CONCATENATE("&lt;",AT315),$I316:$AB316)-SUM($AF316:AR316)</f>
        <v>0</v>
      </c>
      <c r="AT316" s="141">
        <f>SUMIF($I315:$AB315,CONCATENATE("&lt;",AU315),$I316:$AB316)-SUM($AF316:AS316)</f>
        <v>0</v>
      </c>
      <c r="AU316" s="141">
        <f>SUMIF($I315:$AB315,CONCATENATE("&lt;",AV315),$I316:$AB316)-SUM($AF316:AT316)</f>
        <v>0</v>
      </c>
      <c r="AV316" s="141">
        <f>SUMIF($I315:$AB315,CONCATENATE("&lt;",AW315),$I316:$AB316)-SUM($AF316:AU316)</f>
        <v>0</v>
      </c>
      <c r="AW316" s="141">
        <f>SUMIF($I315:$AB315,CONCATENATE("&lt;",AX315),$I316:$AB316)-SUM($AF316:AV316)</f>
        <v>0</v>
      </c>
      <c r="AX316" s="141">
        <f>SUMIF($I315:$AB315,CONCATENATE("&lt;",AY315),$I316:$AB316)-SUM($AF316:AW316)</f>
        <v>0</v>
      </c>
      <c r="AY316" s="141">
        <f>SUMIF($I315:$AB315,CONCATENATE("&lt;",AZ315),$I316:$AB316)-SUM($AF316:AX316)</f>
        <v>0</v>
      </c>
      <c r="AZ316" s="141">
        <f>SUMIF($I315:$AB315,CONCATENATE("&lt;",BA315),$I316:$AB316)-SUM($AF316:AY316)</f>
        <v>0</v>
      </c>
      <c r="BA316" s="141">
        <f>SUMIF($I315:$AB315,CONCATENATE("&lt;",BB315),$I316:$AB316)-SUM($AF316:AZ316)</f>
        <v>0</v>
      </c>
      <c r="BB316" s="141">
        <f>SUMIF($I315:$AB315,CONCATENATE("&lt;",BC315),$I316:$AB316)-SUM($AF316:BA316)</f>
        <v>0</v>
      </c>
      <c r="BC316" s="141">
        <f>SUMIF($I315:$AB315,CONCATENATE("&lt;",BD315),$I316:$AB316)-SUM($AF316:BB316)</f>
        <v>0</v>
      </c>
      <c r="BD316" s="141">
        <f>SUMIF($I315:$AB315,CONCATENATE("&lt;",BE315),$I316:$AB316)-SUM($AF316:BC316)</f>
        <v>0</v>
      </c>
      <c r="BE316" s="141">
        <f>SUMIF($I315:$AB315,CONCATENATE("&lt;",BF315),$I316:$AB316)-SUM($AF316:BD316)</f>
        <v>0</v>
      </c>
      <c r="BF316" s="141">
        <f>SUMIF($I315:$AB315,CONCATENATE("&lt;",BG315),$I316:$AB316)-SUM($AF316:BE316)</f>
        <v>0</v>
      </c>
      <c r="BG316" s="141">
        <f>SUMIF($I315:$AB315,CONCATENATE("&lt;",BH315),$I316:$AB316)-SUM($AF316:BF316)</f>
        <v>0</v>
      </c>
      <c r="BH316" s="141">
        <f>SUMIF($I315:$AB315,CONCATENATE("&lt;",BI315),$I316:$AB316)-SUM($AF316:BG316)</f>
        <v>0</v>
      </c>
      <c r="BI316" s="141">
        <f>SUMIF($I315:$AB315,CONCATENATE("&lt;",BJ315),$I316:$AB316)-SUM($AF316:BH316)</f>
        <v>0</v>
      </c>
      <c r="BJ316" s="141">
        <f>SUMIF($I315:$AB315,CONCATENATE("&lt;",BK315),$I316:$AB316)-SUM($AF316:BI316)</f>
        <v>0</v>
      </c>
      <c r="BK316" s="141">
        <f>SUMIF($I315:$AB315,CONCATENATE("&lt;",BL315),$I316:$AB316)-SUM($AF316:BJ316)</f>
        <v>0</v>
      </c>
      <c r="BL316" s="141">
        <f>SUMIF($I315:$AB315,CONCATENATE("&gt;=",BL315),$I316:$AB316)</f>
        <v>0</v>
      </c>
      <c r="BR316" s="41"/>
      <c r="BS316" s="41"/>
      <c r="BT316" s="41"/>
      <c r="BU316" s="41"/>
      <c r="BV316" s="41"/>
      <c r="BW316" s="41"/>
      <c r="BX316" s="41"/>
    </row>
    <row r="317" spans="2:76" x14ac:dyDescent="0.15">
      <c r="C317" s="138" t="s">
        <v>130</v>
      </c>
      <c r="D317" s="62" t="s">
        <v>50</v>
      </c>
      <c r="E317" s="139">
        <v>1000</v>
      </c>
      <c r="G317" s="53" t="str">
        <f>C317</f>
        <v>Après signature (jours)</v>
      </c>
      <c r="H317" s="69" t="s">
        <v>67</v>
      </c>
      <c r="I317" s="140"/>
      <c r="J317" s="140"/>
      <c r="K317" s="140">
        <v>150</v>
      </c>
      <c r="L317" s="140">
        <v>150</v>
      </c>
      <c r="M317" s="140">
        <v>150</v>
      </c>
      <c r="N317" s="140">
        <v>150</v>
      </c>
      <c r="O317" s="140">
        <v>150</v>
      </c>
      <c r="P317" s="140">
        <v>50</v>
      </c>
      <c r="Q317" s="140">
        <v>50</v>
      </c>
      <c r="R317" s="140">
        <v>50</v>
      </c>
      <c r="S317" s="140">
        <v>50</v>
      </c>
      <c r="T317" s="140">
        <v>50</v>
      </c>
      <c r="U317" s="140"/>
      <c r="V317" s="140"/>
      <c r="W317" s="140"/>
      <c r="X317" s="140"/>
      <c r="Y317" s="140"/>
      <c r="Z317" s="140"/>
      <c r="AA317" s="140"/>
      <c r="AB317" s="140"/>
      <c r="AE317" s="57" t="str">
        <f>G317</f>
        <v>Après signature (jours)</v>
      </c>
      <c r="AF317" s="141">
        <f>SUMIF($I315:$AB315,CONCATENATE("&lt;",AG315),$I317:$AB317)</f>
        <v>0</v>
      </c>
      <c r="AG317" s="141">
        <f>SUMIF($I315:$AB315,CONCATENATE("&lt;",AH315),$I317:$AB317)-SUM($AF317:AF317)</f>
        <v>0</v>
      </c>
      <c r="AH317" s="141">
        <f>SUMIF($I315:$AB315,CONCATENATE("&lt;",AI315),$I317:$AB317)-SUM($AF317:AG317)</f>
        <v>0</v>
      </c>
      <c r="AI317" s="141">
        <f>SUMIF($I315:$AB315,CONCATENATE("&lt;",AJ315),$I317:$AB317)-SUM($AF317:AH317)</f>
        <v>150</v>
      </c>
      <c r="AJ317" s="141">
        <f>SUMIF($I315:$AB315,CONCATENATE("&lt;",AK315),$I317:$AB317)-SUM($AF317:AI317)</f>
        <v>150</v>
      </c>
      <c r="AK317" s="141">
        <f>SUMIF($I315:$AB315,CONCATENATE("&lt;",AL315),$I317:$AB317)-SUM($AF317:AJ317)</f>
        <v>150</v>
      </c>
      <c r="AL317" s="141">
        <f>SUMIF($I315:$AB315,CONCATENATE("&lt;",AM315),$I317:$AB317)-SUM($AF317:AK317)</f>
        <v>150</v>
      </c>
      <c r="AM317" s="141">
        <f>SUMIF($I315:$AB315,CONCATENATE("&lt;",AN315),$I317:$AB317)-SUM($AF317:AL317)</f>
        <v>150</v>
      </c>
      <c r="AN317" s="141">
        <f>SUMIF($I315:$AB315,CONCATENATE("&lt;",AO315),$I317:$AB317)-SUM($AF317:AM317)</f>
        <v>50</v>
      </c>
      <c r="AO317" s="141">
        <f>SUMIF($I315:$AB315,CONCATENATE("&lt;",AP315),$I317:$AB317)-SUM($AF317:AN317)</f>
        <v>50</v>
      </c>
      <c r="AP317" s="141">
        <f>SUMIF($I315:$AB315,CONCATENATE("&lt;",AQ315),$I317:$AB317)-SUM($AF317:AO317)</f>
        <v>50</v>
      </c>
      <c r="AQ317" s="141">
        <f>SUMIF($I315:$AB315,CONCATENATE("&lt;",AR315),$I317:$AB317)-SUM($AF317:AP317)</f>
        <v>50</v>
      </c>
      <c r="AR317" s="141">
        <f>SUMIF($I315:$AB315,CONCATENATE("&lt;",AS315),$I317:$AB317)-SUM($AF317:AQ317)</f>
        <v>50</v>
      </c>
      <c r="AS317" s="141">
        <f>SUMIF($I315:$AB315,CONCATENATE("&lt;",AT315),$I317:$AB317)-SUM($AF317:AR317)</f>
        <v>0</v>
      </c>
      <c r="AT317" s="141">
        <f>SUMIF($I315:$AB315,CONCATENATE("&lt;",AU315),$I317:$AB317)-SUM($AF317:AS317)</f>
        <v>0</v>
      </c>
      <c r="AU317" s="141">
        <f>SUMIF($I315:$AB315,CONCATENATE("&lt;",AV315),$I317:$AB317)-SUM($AF317:AT317)</f>
        <v>0</v>
      </c>
      <c r="AV317" s="141">
        <f>SUMIF($I315:$AB315,CONCATENATE("&lt;",AW315),$I317:$AB317)-SUM($AF317:AU317)</f>
        <v>0</v>
      </c>
      <c r="AW317" s="141">
        <f>SUMIF($I315:$AB315,CONCATENATE("&lt;",AX315),$I317:$AB317)-SUM($AF317:AV317)</f>
        <v>0</v>
      </c>
      <c r="AX317" s="141">
        <f>SUMIF($I315:$AB315,CONCATENATE("&lt;",AY315),$I317:$AB317)-SUM($AF317:AW317)</f>
        <v>0</v>
      </c>
      <c r="AY317" s="141">
        <f>SUMIF($I315:$AB315,CONCATENATE("&lt;",AZ315),$I317:$AB317)-SUM($AF317:AX317)</f>
        <v>0</v>
      </c>
      <c r="AZ317" s="141">
        <f>SUMIF($I315:$AB315,CONCATENATE("&lt;",BA315),$I317:$AB317)-SUM($AF317:AY317)</f>
        <v>0</v>
      </c>
      <c r="BA317" s="141">
        <f>SUMIF($I315:$AB315,CONCATENATE("&lt;",BB315),$I317:$AB317)-SUM($AF317:AZ317)</f>
        <v>0</v>
      </c>
      <c r="BB317" s="141">
        <f>SUMIF($I315:$AB315,CONCATENATE("&lt;",BC315),$I317:$AB317)-SUM($AF317:BA317)</f>
        <v>0</v>
      </c>
      <c r="BC317" s="141">
        <f>SUMIF($I315:$AB315,CONCATENATE("&lt;",BD315),$I317:$AB317)-SUM($AF317:BB317)</f>
        <v>0</v>
      </c>
      <c r="BD317" s="141">
        <f>SUMIF($I315:$AB315,CONCATENATE("&lt;",BE315),$I317:$AB317)-SUM($AF317:BC317)</f>
        <v>0</v>
      </c>
      <c r="BE317" s="141">
        <f>SUMIF($I315:$AB315,CONCATENATE("&lt;",BF315),$I317:$AB317)-SUM($AF317:BD317)</f>
        <v>0</v>
      </c>
      <c r="BF317" s="141">
        <f>SUMIF($I315:$AB315,CONCATENATE("&lt;",BG315),$I317:$AB317)-SUM($AF317:BE317)</f>
        <v>0</v>
      </c>
      <c r="BG317" s="141">
        <f>SUMIF($I315:$AB315,CONCATENATE("&lt;",BH315),$I317:$AB317)-SUM($AF317:BF317)</f>
        <v>0</v>
      </c>
      <c r="BH317" s="141">
        <f>SUMIF($I315:$AB315,CONCATENATE("&lt;",BI315),$I317:$AB317)-SUM($AF317:BG317)</f>
        <v>0</v>
      </c>
      <c r="BI317" s="141">
        <f>SUMIF($I315:$AB315,CONCATENATE("&lt;",BJ315),$I317:$AB317)-SUM($AF317:BH317)</f>
        <v>0</v>
      </c>
      <c r="BJ317" s="141">
        <f>SUMIF($I315:$AB315,CONCATENATE("&lt;",BK315),$I317:$AB317)-SUM($AF317:BI317)</f>
        <v>0</v>
      </c>
      <c r="BK317" s="141">
        <f>SUMIF($I315:$AB315,CONCATENATE("&lt;",BL315),$I317:$AB317)-SUM($AF317:BJ317)</f>
        <v>0</v>
      </c>
      <c r="BL317" s="141">
        <f>SUMIF($I315:$AB315,CONCATENATE("&gt;=",BL315),$I317:$AB317)</f>
        <v>0</v>
      </c>
      <c r="BR317" s="41"/>
      <c r="BS317" s="41"/>
      <c r="BT317" s="41"/>
      <c r="BU317" s="41"/>
      <c r="BV317" s="41"/>
      <c r="BW317" s="41"/>
      <c r="BX317" s="41"/>
    </row>
    <row r="318" spans="2:76" s="78" customFormat="1" x14ac:dyDescent="0.15">
      <c r="C318" s="142" t="s">
        <v>131</v>
      </c>
      <c r="D318" s="73"/>
      <c r="E318" s="143">
        <f>SUMPRODUCT(I319:AB319,I316:AB316)</f>
        <v>47.587900162597393</v>
      </c>
      <c r="G318" s="78" t="s">
        <v>74</v>
      </c>
      <c r="H318" s="79"/>
      <c r="I318" s="131">
        <f>IF(I315="","",DATE(YEAR(I315),MONTH(I315)+1,1-1))</f>
        <v>40237</v>
      </c>
      <c r="J318" s="131">
        <f t="shared" ref="J318:AB318" si="117">IF(J315="","",DATE(YEAR(J315),MONTH(J315)+1,1-1))</f>
        <v>40482</v>
      </c>
      <c r="K318" s="131">
        <f t="shared" si="117"/>
        <v>40574</v>
      </c>
      <c r="L318" s="131">
        <f t="shared" si="117"/>
        <v>40939</v>
      </c>
      <c r="M318" s="131">
        <f t="shared" si="117"/>
        <v>41305</v>
      </c>
      <c r="N318" s="131">
        <f t="shared" si="117"/>
        <v>41670</v>
      </c>
      <c r="O318" s="131">
        <f t="shared" si="117"/>
        <v>42035</v>
      </c>
      <c r="P318" s="131">
        <f t="shared" si="117"/>
        <v>42400</v>
      </c>
      <c r="Q318" s="131">
        <f t="shared" si="117"/>
        <v>42766</v>
      </c>
      <c r="R318" s="131">
        <f t="shared" si="117"/>
        <v>43131</v>
      </c>
      <c r="S318" s="131">
        <f t="shared" si="117"/>
        <v>43496</v>
      </c>
      <c r="T318" s="131">
        <f t="shared" si="117"/>
        <v>43861</v>
      </c>
      <c r="U318" s="131" t="str">
        <f t="shared" si="117"/>
        <v/>
      </c>
      <c r="V318" s="131" t="str">
        <f t="shared" si="117"/>
        <v/>
      </c>
      <c r="W318" s="131" t="str">
        <f t="shared" si="117"/>
        <v/>
      </c>
      <c r="X318" s="131" t="str">
        <f t="shared" si="117"/>
        <v/>
      </c>
      <c r="Y318" s="131" t="str">
        <f t="shared" si="117"/>
        <v/>
      </c>
      <c r="Z318" s="131" t="str">
        <f t="shared" si="117"/>
        <v/>
      </c>
      <c r="AA318" s="131" t="str">
        <f t="shared" si="117"/>
        <v/>
      </c>
      <c r="AB318" s="131" t="str">
        <f t="shared" si="117"/>
        <v/>
      </c>
      <c r="AE318" s="90"/>
      <c r="AF318" s="144"/>
      <c r="AG318" s="144"/>
      <c r="AH318" s="144"/>
      <c r="AI318" s="144"/>
      <c r="AJ318" s="144"/>
      <c r="AK318" s="144"/>
      <c r="AL318" s="144"/>
      <c r="AM318" s="144"/>
      <c r="AN318" s="144"/>
      <c r="AO318" s="144"/>
      <c r="AP318" s="144"/>
      <c r="AQ318" s="144"/>
      <c r="AR318" s="144"/>
      <c r="AS318" s="144"/>
      <c r="AT318" s="144"/>
      <c r="AU318" s="144"/>
      <c r="AV318" s="144"/>
      <c r="AW318" s="144"/>
      <c r="AX318" s="144"/>
      <c r="AY318" s="144"/>
      <c r="AZ318" s="144"/>
      <c r="BA318" s="144"/>
      <c r="BB318" s="144"/>
      <c r="BC318" s="144"/>
      <c r="BD318" s="144"/>
      <c r="BE318" s="144"/>
      <c r="BF318" s="144"/>
      <c r="BG318" s="144"/>
      <c r="BH318" s="144"/>
      <c r="BI318" s="144"/>
      <c r="BJ318" s="144"/>
      <c r="BK318" s="144"/>
      <c r="BL318" s="144"/>
      <c r="BN318" s="79"/>
      <c r="BO318" s="79"/>
      <c r="BP318" s="79"/>
      <c r="BQ318" s="79"/>
      <c r="BR318" s="79"/>
      <c r="BS318" s="79"/>
      <c r="BT318" s="79"/>
      <c r="BU318" s="79"/>
      <c r="BV318" s="79"/>
      <c r="BW318" s="79"/>
      <c r="BX318" s="79"/>
    </row>
    <row r="319" spans="2:76" s="78" customFormat="1" x14ac:dyDescent="0.15">
      <c r="C319" s="145" t="s">
        <v>132</v>
      </c>
      <c r="D319" s="79"/>
      <c r="E319" s="146">
        <f>SUMPRODUCT(I319:AB319,I317:AB317)</f>
        <v>679.6641372858312</v>
      </c>
      <c r="G319" s="89" t="s">
        <v>116</v>
      </c>
      <c r="H319" s="79"/>
      <c r="I319" s="91">
        <f t="shared" ref="I319:AB319" si="118">IF(I315="","",1/(POWER(1+$E$371,(I315-$E$372)/365)))</f>
        <v>1.020271368804565</v>
      </c>
      <c r="J319" s="91">
        <f t="shared" si="118"/>
        <v>0.95175800325194782</v>
      </c>
      <c r="K319" s="91">
        <f t="shared" si="118"/>
        <v>0.92662839598499291</v>
      </c>
      <c r="L319" s="91">
        <f t="shared" si="118"/>
        <v>0.83329891725269145</v>
      </c>
      <c r="M319" s="91">
        <f t="shared" si="118"/>
        <v>0.74915160757981891</v>
      </c>
      <c r="N319" s="91">
        <f t="shared" si="118"/>
        <v>0.67369748883077241</v>
      </c>
      <c r="O319" s="91">
        <f t="shared" si="118"/>
        <v>0.60584306549529887</v>
      </c>
      <c r="P319" s="91">
        <f t="shared" si="118"/>
        <v>0.54482290062526872</v>
      </c>
      <c r="Q319" s="91">
        <f t="shared" si="118"/>
        <v>0.48980617087007472</v>
      </c>
      <c r="R319" s="91">
        <f t="shared" si="118"/>
        <v>0.44047317524287294</v>
      </c>
      <c r="S319" s="91">
        <f t="shared" si="118"/>
        <v>0.39610897054215183</v>
      </c>
      <c r="T319" s="91">
        <f t="shared" si="118"/>
        <v>0.35621310300553222</v>
      </c>
      <c r="U319" s="91" t="str">
        <f t="shared" si="118"/>
        <v/>
      </c>
      <c r="V319" s="91" t="str">
        <f t="shared" si="118"/>
        <v/>
      </c>
      <c r="W319" s="91" t="str">
        <f t="shared" si="118"/>
        <v/>
      </c>
      <c r="X319" s="91" t="str">
        <f t="shared" si="118"/>
        <v/>
      </c>
      <c r="Y319" s="91" t="str">
        <f t="shared" si="118"/>
        <v/>
      </c>
      <c r="Z319" s="91" t="str">
        <f t="shared" si="118"/>
        <v/>
      </c>
      <c r="AA319" s="91" t="str">
        <f t="shared" si="118"/>
        <v/>
      </c>
      <c r="AB319" s="91" t="str">
        <f t="shared" si="118"/>
        <v/>
      </c>
      <c r="AE319" s="90"/>
      <c r="AF319" s="144"/>
      <c r="AG319" s="144"/>
      <c r="AH319" s="144"/>
      <c r="AI319" s="144"/>
      <c r="AJ319" s="144"/>
      <c r="AK319" s="144"/>
      <c r="AL319" s="144"/>
      <c r="AM319" s="144"/>
      <c r="AN319" s="144"/>
      <c r="AO319" s="144"/>
      <c r="AP319" s="144"/>
      <c r="AQ319" s="144"/>
      <c r="AR319" s="144"/>
      <c r="AS319" s="144"/>
      <c r="AT319" s="144"/>
      <c r="AU319" s="144"/>
      <c r="AV319" s="144"/>
      <c r="AW319" s="144"/>
      <c r="AX319" s="144"/>
      <c r="AY319" s="144"/>
      <c r="AZ319" s="144"/>
      <c r="BA319" s="144"/>
      <c r="BB319" s="144"/>
      <c r="BC319" s="144"/>
      <c r="BD319" s="144"/>
      <c r="BE319" s="144"/>
      <c r="BF319" s="144"/>
      <c r="BG319" s="144"/>
      <c r="BH319" s="144"/>
      <c r="BI319" s="144"/>
      <c r="BJ319" s="144"/>
      <c r="BK319" s="144"/>
      <c r="BL319" s="144"/>
      <c r="BN319" s="79"/>
      <c r="BO319" s="79"/>
      <c r="BP319" s="79"/>
      <c r="BQ319" s="79"/>
      <c r="BR319" s="79"/>
      <c r="BS319" s="79"/>
      <c r="BT319" s="79"/>
      <c r="BU319" s="79"/>
      <c r="BV319" s="79"/>
      <c r="BW319" s="79"/>
      <c r="BX319" s="79"/>
    </row>
    <row r="320" spans="2:76" x14ac:dyDescent="0.15">
      <c r="AG320" s="85"/>
      <c r="BR320" s="41"/>
      <c r="BS320" s="41"/>
      <c r="BT320" s="41"/>
      <c r="BU320" s="41"/>
      <c r="BV320" s="41"/>
      <c r="BW320" s="41"/>
      <c r="BX320" s="41"/>
    </row>
    <row r="321" spans="2:76" x14ac:dyDescent="0.15">
      <c r="C321" s="326" t="s">
        <v>134</v>
      </c>
      <c r="D321" s="326"/>
      <c r="E321" s="326"/>
      <c r="G321" s="53" t="s">
        <v>6</v>
      </c>
      <c r="H321" s="135" t="s">
        <v>67</v>
      </c>
      <c r="I321" s="136">
        <f>IF(ISERROR($E$360+(DATE(YEAR($E$362),MONTH($E$362)-1,DAY($E$362))-$E$360)*0.5),0,$E$360+(DATE(YEAR($E$362),MONTH($E$362)-1,DAY($E$362))-$E$360)*0.5)</f>
        <v>40213</v>
      </c>
      <c r="J321" s="136">
        <f>$E$362</f>
        <v>40452</v>
      </c>
      <c r="K321" s="136">
        <v>40544</v>
      </c>
      <c r="L321" s="136">
        <f>DATE(YEAR(K321)+1,MONTH(K321),DAY(K321))</f>
        <v>40909</v>
      </c>
      <c r="M321" s="136">
        <f t="shared" ref="M321:T321" si="119">DATE(YEAR(L321)+1,MONTH(L321),DAY(L321))</f>
        <v>41275</v>
      </c>
      <c r="N321" s="136">
        <f t="shared" si="119"/>
        <v>41640</v>
      </c>
      <c r="O321" s="136">
        <f t="shared" si="119"/>
        <v>42005</v>
      </c>
      <c r="P321" s="136">
        <f t="shared" si="119"/>
        <v>42370</v>
      </c>
      <c r="Q321" s="136">
        <f t="shared" si="119"/>
        <v>42736</v>
      </c>
      <c r="R321" s="136">
        <f t="shared" si="119"/>
        <v>43101</v>
      </c>
      <c r="S321" s="136">
        <f t="shared" si="119"/>
        <v>43466</v>
      </c>
      <c r="T321" s="136">
        <f t="shared" si="119"/>
        <v>43831</v>
      </c>
      <c r="U321" s="136"/>
      <c r="V321" s="136"/>
      <c r="W321" s="136"/>
      <c r="X321" s="136"/>
      <c r="Y321" s="136"/>
      <c r="Z321" s="136"/>
      <c r="AA321" s="136"/>
      <c r="AB321" s="136"/>
      <c r="AE321" s="57" t="str">
        <f>G321</f>
        <v>Date</v>
      </c>
      <c r="AF321" s="137">
        <f>DATE(YEAR($E$372)-2,1,1)</f>
        <v>39448</v>
      </c>
      <c r="AG321" s="137">
        <f t="shared" ref="AG321:BL321" si="120">DATE(YEAR(AF321)+1,1,1)</f>
        <v>39814</v>
      </c>
      <c r="AH321" s="137">
        <f t="shared" si="120"/>
        <v>40179</v>
      </c>
      <c r="AI321" s="137">
        <f t="shared" si="120"/>
        <v>40544</v>
      </c>
      <c r="AJ321" s="137">
        <f t="shared" si="120"/>
        <v>40909</v>
      </c>
      <c r="AK321" s="137">
        <f t="shared" si="120"/>
        <v>41275</v>
      </c>
      <c r="AL321" s="137">
        <f t="shared" si="120"/>
        <v>41640</v>
      </c>
      <c r="AM321" s="137">
        <f t="shared" si="120"/>
        <v>42005</v>
      </c>
      <c r="AN321" s="137">
        <f t="shared" si="120"/>
        <v>42370</v>
      </c>
      <c r="AO321" s="137">
        <f t="shared" si="120"/>
        <v>42736</v>
      </c>
      <c r="AP321" s="137">
        <f t="shared" si="120"/>
        <v>43101</v>
      </c>
      <c r="AQ321" s="137">
        <f t="shared" si="120"/>
        <v>43466</v>
      </c>
      <c r="AR321" s="137">
        <f t="shared" si="120"/>
        <v>43831</v>
      </c>
      <c r="AS321" s="137">
        <f t="shared" si="120"/>
        <v>44197</v>
      </c>
      <c r="AT321" s="137">
        <f t="shared" si="120"/>
        <v>44562</v>
      </c>
      <c r="AU321" s="137">
        <f t="shared" si="120"/>
        <v>44927</v>
      </c>
      <c r="AV321" s="137">
        <f t="shared" si="120"/>
        <v>45292</v>
      </c>
      <c r="AW321" s="137">
        <f t="shared" si="120"/>
        <v>45658</v>
      </c>
      <c r="AX321" s="137">
        <f t="shared" si="120"/>
        <v>46023</v>
      </c>
      <c r="AY321" s="137">
        <f t="shared" si="120"/>
        <v>46388</v>
      </c>
      <c r="AZ321" s="137">
        <f t="shared" si="120"/>
        <v>46753</v>
      </c>
      <c r="BA321" s="137">
        <f t="shared" si="120"/>
        <v>47119</v>
      </c>
      <c r="BB321" s="137">
        <f t="shared" si="120"/>
        <v>47484</v>
      </c>
      <c r="BC321" s="137">
        <f t="shared" si="120"/>
        <v>47849</v>
      </c>
      <c r="BD321" s="137">
        <f t="shared" si="120"/>
        <v>48214</v>
      </c>
      <c r="BE321" s="137">
        <f t="shared" si="120"/>
        <v>48580</v>
      </c>
      <c r="BF321" s="137">
        <f t="shared" si="120"/>
        <v>48945</v>
      </c>
      <c r="BG321" s="137">
        <f t="shared" si="120"/>
        <v>49310</v>
      </c>
      <c r="BH321" s="137">
        <f t="shared" si="120"/>
        <v>49675</v>
      </c>
      <c r="BI321" s="137">
        <f t="shared" si="120"/>
        <v>50041</v>
      </c>
      <c r="BJ321" s="137">
        <f t="shared" si="120"/>
        <v>50406</v>
      </c>
      <c r="BK321" s="137">
        <f t="shared" si="120"/>
        <v>50771</v>
      </c>
      <c r="BL321" s="137">
        <f t="shared" si="120"/>
        <v>51136</v>
      </c>
      <c r="BR321" s="41"/>
      <c r="BS321" s="41"/>
      <c r="BT321" s="41"/>
      <c r="BU321" s="41"/>
      <c r="BV321" s="41"/>
      <c r="BW321" s="41"/>
      <c r="BX321" s="41"/>
    </row>
    <row r="322" spans="2:76" x14ac:dyDescent="0.15">
      <c r="C322" s="138" t="s">
        <v>129</v>
      </c>
      <c r="D322" s="62" t="s">
        <v>50</v>
      </c>
      <c r="E322" s="139"/>
      <c r="G322" s="53" t="str">
        <f>C322</f>
        <v>Avant signature (jours)</v>
      </c>
      <c r="H322" s="69" t="s">
        <v>67</v>
      </c>
      <c r="I322" s="140">
        <f>(1-$I$367)*E322</f>
        <v>0</v>
      </c>
      <c r="J322" s="140">
        <f>$I$367*E322</f>
        <v>0</v>
      </c>
      <c r="K322" s="140"/>
      <c r="L322" s="140"/>
      <c r="M322" s="140"/>
      <c r="N322" s="140"/>
      <c r="O322" s="140"/>
      <c r="P322" s="140"/>
      <c r="Q322" s="140"/>
      <c r="R322" s="140"/>
      <c r="S322" s="140"/>
      <c r="T322" s="140"/>
      <c r="U322" s="140"/>
      <c r="V322" s="140"/>
      <c r="W322" s="140"/>
      <c r="X322" s="140"/>
      <c r="Y322" s="140"/>
      <c r="Z322" s="140"/>
      <c r="AA322" s="140"/>
      <c r="AB322" s="140"/>
      <c r="AE322" s="57" t="str">
        <f>G322</f>
        <v>Avant signature (jours)</v>
      </c>
      <c r="AF322" s="141">
        <f>SUMIF($I321:$AB321,CONCATENATE("&lt;",AG321),$I322:$AB322)</f>
        <v>0</v>
      </c>
      <c r="AG322" s="141">
        <f>SUMIF($I321:$AB321,CONCATENATE("&lt;",AH321),$I322:$AB322)-SUM($AF322:AF322)</f>
        <v>0</v>
      </c>
      <c r="AH322" s="141">
        <f>SUMIF($I321:$AB321,CONCATENATE("&lt;",AI321),$I322:$AB322)-SUM($AF322:AG322)</f>
        <v>0</v>
      </c>
      <c r="AI322" s="141">
        <f>SUMIF($I321:$AB321,CONCATENATE("&lt;",AJ321),$I322:$AB322)-SUM($AF322:AH322)</f>
        <v>0</v>
      </c>
      <c r="AJ322" s="141">
        <f>SUMIF($I321:$AB321,CONCATENATE("&lt;",AK321),$I322:$AB322)-SUM($AF322:AI322)</f>
        <v>0</v>
      </c>
      <c r="AK322" s="141">
        <f>SUMIF($I321:$AB321,CONCATENATE("&lt;",AL321),$I322:$AB322)-SUM($AF322:AJ322)</f>
        <v>0</v>
      </c>
      <c r="AL322" s="141">
        <f>SUMIF($I321:$AB321,CONCATENATE("&lt;",AM321),$I322:$AB322)-SUM($AF322:AK322)</f>
        <v>0</v>
      </c>
      <c r="AM322" s="141">
        <f>SUMIF($I321:$AB321,CONCATENATE("&lt;",AN321),$I322:$AB322)-SUM($AF322:AL322)</f>
        <v>0</v>
      </c>
      <c r="AN322" s="141">
        <f>SUMIF($I321:$AB321,CONCATENATE("&lt;",AO321),$I322:$AB322)-SUM($AF322:AM322)</f>
        <v>0</v>
      </c>
      <c r="AO322" s="141">
        <f>SUMIF($I321:$AB321,CONCATENATE("&lt;",AP321),$I322:$AB322)-SUM($AF322:AN322)</f>
        <v>0</v>
      </c>
      <c r="AP322" s="141">
        <f>SUMIF($I321:$AB321,CONCATENATE("&lt;",AQ321),$I322:$AB322)-SUM($AF322:AO322)</f>
        <v>0</v>
      </c>
      <c r="AQ322" s="141">
        <f>SUMIF($I321:$AB321,CONCATENATE("&lt;",AR321),$I322:$AB322)-SUM($AF322:AP322)</f>
        <v>0</v>
      </c>
      <c r="AR322" s="141">
        <f>SUMIF($I321:$AB321,CONCATENATE("&lt;",AS321),$I322:$AB322)-SUM($AF322:AQ322)</f>
        <v>0</v>
      </c>
      <c r="AS322" s="141">
        <f>SUMIF($I321:$AB321,CONCATENATE("&lt;",AT321),$I322:$AB322)-SUM($AF322:AR322)</f>
        <v>0</v>
      </c>
      <c r="AT322" s="141">
        <f>SUMIF($I321:$AB321,CONCATENATE("&lt;",AU321),$I322:$AB322)-SUM($AF322:AS322)</f>
        <v>0</v>
      </c>
      <c r="AU322" s="141">
        <f>SUMIF($I321:$AB321,CONCATENATE("&lt;",AV321),$I322:$AB322)-SUM($AF322:AT322)</f>
        <v>0</v>
      </c>
      <c r="AV322" s="141">
        <f>SUMIF($I321:$AB321,CONCATENATE("&lt;",AW321),$I322:$AB322)-SUM($AF322:AU322)</f>
        <v>0</v>
      </c>
      <c r="AW322" s="141">
        <f>SUMIF($I321:$AB321,CONCATENATE("&lt;",AX321),$I322:$AB322)-SUM($AF322:AV322)</f>
        <v>0</v>
      </c>
      <c r="AX322" s="141">
        <f>SUMIF($I321:$AB321,CONCATENATE("&lt;",AY321),$I322:$AB322)-SUM($AF322:AW322)</f>
        <v>0</v>
      </c>
      <c r="AY322" s="141">
        <f>SUMIF($I321:$AB321,CONCATENATE("&lt;",AZ321),$I322:$AB322)-SUM($AF322:AX322)</f>
        <v>0</v>
      </c>
      <c r="AZ322" s="141">
        <f>SUMIF($I321:$AB321,CONCATENATE("&lt;",BA321),$I322:$AB322)-SUM($AF322:AY322)</f>
        <v>0</v>
      </c>
      <c r="BA322" s="141">
        <f>SUMIF($I321:$AB321,CONCATENATE("&lt;",BB321),$I322:$AB322)-SUM($AF322:AZ322)</f>
        <v>0</v>
      </c>
      <c r="BB322" s="141">
        <f>SUMIF($I321:$AB321,CONCATENATE("&lt;",BC321),$I322:$AB322)-SUM($AF322:BA322)</f>
        <v>0</v>
      </c>
      <c r="BC322" s="141">
        <f>SUMIF($I321:$AB321,CONCATENATE("&lt;",BD321),$I322:$AB322)-SUM($AF322:BB322)</f>
        <v>0</v>
      </c>
      <c r="BD322" s="141">
        <f>SUMIF($I321:$AB321,CONCATENATE("&lt;",BE321),$I322:$AB322)-SUM($AF322:BC322)</f>
        <v>0</v>
      </c>
      <c r="BE322" s="141">
        <f>SUMIF($I321:$AB321,CONCATENATE("&lt;",BF321),$I322:$AB322)-SUM($AF322:BD322)</f>
        <v>0</v>
      </c>
      <c r="BF322" s="141">
        <f>SUMIF($I321:$AB321,CONCATENATE("&lt;",BG321),$I322:$AB322)-SUM($AF322:BE322)</f>
        <v>0</v>
      </c>
      <c r="BG322" s="141">
        <f>SUMIF($I321:$AB321,CONCATENATE("&lt;",BH321),$I322:$AB322)-SUM($AF322:BF322)</f>
        <v>0</v>
      </c>
      <c r="BH322" s="141">
        <f>SUMIF($I321:$AB321,CONCATENATE("&lt;",BI321),$I322:$AB322)-SUM($AF322:BG322)</f>
        <v>0</v>
      </c>
      <c r="BI322" s="141">
        <f>SUMIF($I321:$AB321,CONCATENATE("&lt;",BJ321),$I322:$AB322)-SUM($AF322:BH322)</f>
        <v>0</v>
      </c>
      <c r="BJ322" s="141">
        <f>SUMIF($I321:$AB321,CONCATENATE("&lt;",BK321),$I322:$AB322)-SUM($AF322:BI322)</f>
        <v>0</v>
      </c>
      <c r="BK322" s="141">
        <f>SUMIF($I321:$AB321,CONCATENATE("&lt;",BL321),$I322:$AB322)-SUM($AF322:BJ322)</f>
        <v>0</v>
      </c>
      <c r="BL322" s="141">
        <f>SUMIF($I321:$AB321,CONCATENATE("&gt;=",BL321),$I322:$AB322)</f>
        <v>0</v>
      </c>
      <c r="BR322" s="41"/>
      <c r="BS322" s="41"/>
      <c r="BT322" s="41"/>
      <c r="BU322" s="41"/>
      <c r="BV322" s="41"/>
      <c r="BW322" s="41"/>
      <c r="BX322" s="41"/>
    </row>
    <row r="323" spans="2:76" x14ac:dyDescent="0.15">
      <c r="C323" s="138" t="s">
        <v>130</v>
      </c>
      <c r="D323" s="62" t="s">
        <v>50</v>
      </c>
      <c r="E323" s="139">
        <v>20</v>
      </c>
      <c r="G323" s="53" t="str">
        <f>C323</f>
        <v>Après signature (jours)</v>
      </c>
      <c r="H323" s="69" t="s">
        <v>67</v>
      </c>
      <c r="I323" s="140"/>
      <c r="J323" s="140"/>
      <c r="K323" s="140">
        <v>2</v>
      </c>
      <c r="L323" s="140">
        <v>2</v>
      </c>
      <c r="M323" s="140">
        <v>2</v>
      </c>
      <c r="N323" s="140">
        <v>2</v>
      </c>
      <c r="O323" s="140">
        <v>2</v>
      </c>
      <c r="P323" s="140">
        <v>2</v>
      </c>
      <c r="Q323" s="140">
        <v>2</v>
      </c>
      <c r="R323" s="140">
        <v>2</v>
      </c>
      <c r="S323" s="140">
        <v>2</v>
      </c>
      <c r="T323" s="140">
        <v>2</v>
      </c>
      <c r="U323" s="140"/>
      <c r="V323" s="140"/>
      <c r="W323" s="140"/>
      <c r="X323" s="140"/>
      <c r="Y323" s="140"/>
      <c r="Z323" s="140"/>
      <c r="AA323" s="140"/>
      <c r="AB323" s="140"/>
      <c r="AE323" s="57" t="str">
        <f>G323</f>
        <v>Après signature (jours)</v>
      </c>
      <c r="AF323" s="141">
        <f>SUMIF($I321:$AB321,CONCATENATE("&lt;",AG321),$I323:$AB323)</f>
        <v>0</v>
      </c>
      <c r="AG323" s="141">
        <f>SUMIF($I321:$AB321,CONCATENATE("&lt;",AH321),$I323:$AB323)-SUM($AF323:AF323)</f>
        <v>0</v>
      </c>
      <c r="AH323" s="141">
        <f>SUMIF($I321:$AB321,CONCATENATE("&lt;",AI321),$I323:$AB323)-SUM($AF323:AG323)</f>
        <v>0</v>
      </c>
      <c r="AI323" s="141">
        <f>SUMIF($I321:$AB321,CONCATENATE("&lt;",AJ321),$I323:$AB323)-SUM($AF323:AH323)</f>
        <v>2</v>
      </c>
      <c r="AJ323" s="141">
        <f>SUMIF($I321:$AB321,CONCATENATE("&lt;",AK321),$I323:$AB323)-SUM($AF323:AI323)</f>
        <v>2</v>
      </c>
      <c r="AK323" s="141">
        <f>SUMIF($I321:$AB321,CONCATENATE("&lt;",AL321),$I323:$AB323)-SUM($AF323:AJ323)</f>
        <v>2</v>
      </c>
      <c r="AL323" s="141">
        <f>SUMIF($I321:$AB321,CONCATENATE("&lt;",AM321),$I323:$AB323)-SUM($AF323:AK323)</f>
        <v>2</v>
      </c>
      <c r="AM323" s="141">
        <f>SUMIF($I321:$AB321,CONCATENATE("&lt;",AN321),$I323:$AB323)-SUM($AF323:AL323)</f>
        <v>2</v>
      </c>
      <c r="AN323" s="141">
        <f>SUMIF($I321:$AB321,CONCATENATE("&lt;",AO321),$I323:$AB323)-SUM($AF323:AM323)</f>
        <v>2</v>
      </c>
      <c r="AO323" s="141">
        <f>SUMIF($I321:$AB321,CONCATENATE("&lt;",AP321),$I323:$AB323)-SUM($AF323:AN323)</f>
        <v>2</v>
      </c>
      <c r="AP323" s="141">
        <f>SUMIF($I321:$AB321,CONCATENATE("&lt;",AQ321),$I323:$AB323)-SUM($AF323:AO323)</f>
        <v>2</v>
      </c>
      <c r="AQ323" s="141">
        <f>SUMIF($I321:$AB321,CONCATENATE("&lt;",AR321),$I323:$AB323)-SUM($AF323:AP323)</f>
        <v>2</v>
      </c>
      <c r="AR323" s="141">
        <f>SUMIF($I321:$AB321,CONCATENATE("&lt;",AS321),$I323:$AB323)-SUM($AF323:AQ323)</f>
        <v>2</v>
      </c>
      <c r="AS323" s="141">
        <f>SUMIF($I321:$AB321,CONCATENATE("&lt;",AT321),$I323:$AB323)-SUM($AF323:AR323)</f>
        <v>0</v>
      </c>
      <c r="AT323" s="141">
        <f>SUMIF($I321:$AB321,CONCATENATE("&lt;",AU321),$I323:$AB323)-SUM($AF323:AS323)</f>
        <v>0</v>
      </c>
      <c r="AU323" s="141">
        <f>SUMIF($I321:$AB321,CONCATENATE("&lt;",AV321),$I323:$AB323)-SUM($AF323:AT323)</f>
        <v>0</v>
      </c>
      <c r="AV323" s="141">
        <f>SUMIF($I321:$AB321,CONCATENATE("&lt;",AW321),$I323:$AB323)-SUM($AF323:AU323)</f>
        <v>0</v>
      </c>
      <c r="AW323" s="141">
        <f>SUMIF($I321:$AB321,CONCATENATE("&lt;",AX321),$I323:$AB323)-SUM($AF323:AV323)</f>
        <v>0</v>
      </c>
      <c r="AX323" s="141">
        <f>SUMIF($I321:$AB321,CONCATENATE("&lt;",AY321),$I323:$AB323)-SUM($AF323:AW323)</f>
        <v>0</v>
      </c>
      <c r="AY323" s="141">
        <f>SUMIF($I321:$AB321,CONCATENATE("&lt;",AZ321),$I323:$AB323)-SUM($AF323:AX323)</f>
        <v>0</v>
      </c>
      <c r="AZ323" s="141">
        <f>SUMIF($I321:$AB321,CONCATENATE("&lt;",BA321),$I323:$AB323)-SUM($AF323:AY323)</f>
        <v>0</v>
      </c>
      <c r="BA323" s="141">
        <f>SUMIF($I321:$AB321,CONCATENATE("&lt;",BB321),$I323:$AB323)-SUM($AF323:AZ323)</f>
        <v>0</v>
      </c>
      <c r="BB323" s="141">
        <f>SUMIF($I321:$AB321,CONCATENATE("&lt;",BC321),$I323:$AB323)-SUM($AF323:BA323)</f>
        <v>0</v>
      </c>
      <c r="BC323" s="141">
        <f>SUMIF($I321:$AB321,CONCATENATE("&lt;",BD321),$I323:$AB323)-SUM($AF323:BB323)</f>
        <v>0</v>
      </c>
      <c r="BD323" s="141">
        <f>SUMIF($I321:$AB321,CONCATENATE("&lt;",BE321),$I323:$AB323)-SUM($AF323:BC323)</f>
        <v>0</v>
      </c>
      <c r="BE323" s="141">
        <f>SUMIF($I321:$AB321,CONCATENATE("&lt;",BF321),$I323:$AB323)-SUM($AF323:BD323)</f>
        <v>0</v>
      </c>
      <c r="BF323" s="141">
        <f>SUMIF($I321:$AB321,CONCATENATE("&lt;",BG321),$I323:$AB323)-SUM($AF323:BE323)</f>
        <v>0</v>
      </c>
      <c r="BG323" s="141">
        <f>SUMIF($I321:$AB321,CONCATENATE("&lt;",BH321),$I323:$AB323)-SUM($AF323:BF323)</f>
        <v>0</v>
      </c>
      <c r="BH323" s="141">
        <f>SUMIF($I321:$AB321,CONCATENATE("&lt;",BI321),$I323:$AB323)-SUM($AF323:BG323)</f>
        <v>0</v>
      </c>
      <c r="BI323" s="141">
        <f>SUMIF($I321:$AB321,CONCATENATE("&lt;",BJ321),$I323:$AB323)-SUM($AF323:BH323)</f>
        <v>0</v>
      </c>
      <c r="BJ323" s="141">
        <f>SUMIF($I321:$AB321,CONCATENATE("&lt;",BK321),$I323:$AB323)-SUM($AF323:BI323)</f>
        <v>0</v>
      </c>
      <c r="BK323" s="141">
        <f>SUMIF($I321:$AB321,CONCATENATE("&lt;",BL321),$I323:$AB323)-SUM($AF323:BJ323)</f>
        <v>0</v>
      </c>
      <c r="BL323" s="141">
        <f>SUMIF($I321:$AB321,CONCATENATE("&gt;=",BL321),$I323:$AB323)</f>
        <v>0</v>
      </c>
      <c r="BR323" s="41"/>
      <c r="BS323" s="41"/>
      <c r="BT323" s="41"/>
      <c r="BU323" s="41"/>
      <c r="BV323" s="41"/>
      <c r="BW323" s="41"/>
      <c r="BX323" s="41"/>
    </row>
    <row r="324" spans="2:76" s="78" customFormat="1" x14ac:dyDescent="0.15">
      <c r="C324" s="142" t="s">
        <v>131</v>
      </c>
      <c r="D324" s="73"/>
      <c r="E324" s="143">
        <f>SUMPRODUCT(I325:AB325,I322:AB322)</f>
        <v>0</v>
      </c>
      <c r="G324" s="78" t="s">
        <v>74</v>
      </c>
      <c r="H324" s="79"/>
      <c r="I324" s="131">
        <f t="shared" ref="I324:AB324" si="121">IF(I321="","",DATE(YEAR(I321),MONTH(I321)+1,1-1))</f>
        <v>40237</v>
      </c>
      <c r="J324" s="131">
        <f t="shared" si="121"/>
        <v>40482</v>
      </c>
      <c r="K324" s="131">
        <f t="shared" si="121"/>
        <v>40574</v>
      </c>
      <c r="L324" s="131">
        <f t="shared" si="121"/>
        <v>40939</v>
      </c>
      <c r="M324" s="131">
        <f t="shared" si="121"/>
        <v>41305</v>
      </c>
      <c r="N324" s="131">
        <f t="shared" si="121"/>
        <v>41670</v>
      </c>
      <c r="O324" s="131">
        <f t="shared" si="121"/>
        <v>42035</v>
      </c>
      <c r="P324" s="131">
        <f t="shared" si="121"/>
        <v>42400</v>
      </c>
      <c r="Q324" s="131">
        <f t="shared" si="121"/>
        <v>42766</v>
      </c>
      <c r="R324" s="131">
        <f t="shared" si="121"/>
        <v>43131</v>
      </c>
      <c r="S324" s="131">
        <f t="shared" si="121"/>
        <v>43496</v>
      </c>
      <c r="T324" s="131">
        <f t="shared" si="121"/>
        <v>43861</v>
      </c>
      <c r="U324" s="131" t="str">
        <f t="shared" si="121"/>
        <v/>
      </c>
      <c r="V324" s="131" t="str">
        <f t="shared" si="121"/>
        <v/>
      </c>
      <c r="W324" s="131" t="str">
        <f t="shared" si="121"/>
        <v/>
      </c>
      <c r="X324" s="131" t="str">
        <f t="shared" si="121"/>
        <v/>
      </c>
      <c r="Y324" s="131" t="str">
        <f t="shared" si="121"/>
        <v/>
      </c>
      <c r="Z324" s="131" t="str">
        <f t="shared" si="121"/>
        <v/>
      </c>
      <c r="AA324" s="131" t="str">
        <f t="shared" si="121"/>
        <v/>
      </c>
      <c r="AB324" s="131" t="str">
        <f t="shared" si="121"/>
        <v/>
      </c>
      <c r="AE324" s="90"/>
      <c r="AF324" s="144"/>
      <c r="AG324" s="144"/>
      <c r="AH324" s="144"/>
      <c r="AI324" s="144"/>
      <c r="AJ324" s="144"/>
      <c r="AK324" s="144"/>
      <c r="AL324" s="144"/>
      <c r="AM324" s="144"/>
      <c r="AN324" s="144"/>
      <c r="AO324" s="144"/>
      <c r="AP324" s="144"/>
      <c r="AQ324" s="144"/>
      <c r="AR324" s="144"/>
      <c r="AS324" s="144"/>
      <c r="AT324" s="144"/>
      <c r="AU324" s="144"/>
      <c r="AV324" s="144"/>
      <c r="AW324" s="144"/>
      <c r="AX324" s="144"/>
      <c r="AY324" s="144"/>
      <c r="AZ324" s="144"/>
      <c r="BA324" s="144"/>
      <c r="BB324" s="144"/>
      <c r="BC324" s="144"/>
      <c r="BD324" s="144"/>
      <c r="BE324" s="144"/>
      <c r="BF324" s="144"/>
      <c r="BG324" s="144"/>
      <c r="BH324" s="144"/>
      <c r="BI324" s="144"/>
      <c r="BJ324" s="144"/>
      <c r="BK324" s="144"/>
      <c r="BL324" s="144"/>
      <c r="BN324" s="79"/>
      <c r="BO324" s="79"/>
      <c r="BP324" s="79"/>
      <c r="BQ324" s="79"/>
      <c r="BR324" s="79"/>
      <c r="BS324" s="79"/>
      <c r="BT324" s="79"/>
      <c r="BU324" s="79"/>
      <c r="BV324" s="79"/>
      <c r="BW324" s="79"/>
      <c r="BX324" s="79"/>
    </row>
    <row r="325" spans="2:76" s="78" customFormat="1" x14ac:dyDescent="0.15">
      <c r="C325" s="145" t="s">
        <v>132</v>
      </c>
      <c r="D325" s="79"/>
      <c r="E325" s="146">
        <f>SUMPRODUCT(I325:AB325,I323:AB323)</f>
        <v>12.03208759085895</v>
      </c>
      <c r="G325" s="89" t="s">
        <v>116</v>
      </c>
      <c r="H325" s="79"/>
      <c r="I325" s="91">
        <f t="shared" ref="I325:AB325" si="122">IF(I321="","",1/(POWER(1+$E$371,(I321-$E$372)/365)))</f>
        <v>1.020271368804565</v>
      </c>
      <c r="J325" s="91">
        <f t="shared" si="122"/>
        <v>0.95175800325194782</v>
      </c>
      <c r="K325" s="91">
        <f t="shared" si="122"/>
        <v>0.92662839598499291</v>
      </c>
      <c r="L325" s="91">
        <f t="shared" si="122"/>
        <v>0.83329891725269145</v>
      </c>
      <c r="M325" s="91">
        <f t="shared" si="122"/>
        <v>0.74915160757981891</v>
      </c>
      <c r="N325" s="91">
        <f t="shared" si="122"/>
        <v>0.67369748883077241</v>
      </c>
      <c r="O325" s="91">
        <f t="shared" si="122"/>
        <v>0.60584306549529887</v>
      </c>
      <c r="P325" s="91">
        <f t="shared" si="122"/>
        <v>0.54482290062526872</v>
      </c>
      <c r="Q325" s="91">
        <f t="shared" si="122"/>
        <v>0.48980617087007472</v>
      </c>
      <c r="R325" s="91">
        <f t="shared" si="122"/>
        <v>0.44047317524287294</v>
      </c>
      <c r="S325" s="91">
        <f t="shared" si="122"/>
        <v>0.39610897054215183</v>
      </c>
      <c r="T325" s="91">
        <f t="shared" si="122"/>
        <v>0.35621310300553222</v>
      </c>
      <c r="U325" s="91" t="str">
        <f t="shared" si="122"/>
        <v/>
      </c>
      <c r="V325" s="91" t="str">
        <f t="shared" si="122"/>
        <v/>
      </c>
      <c r="W325" s="91" t="str">
        <f t="shared" si="122"/>
        <v/>
      </c>
      <c r="X325" s="91" t="str">
        <f t="shared" si="122"/>
        <v/>
      </c>
      <c r="Y325" s="91" t="str">
        <f t="shared" si="122"/>
        <v/>
      </c>
      <c r="Z325" s="91" t="str">
        <f t="shared" si="122"/>
        <v/>
      </c>
      <c r="AA325" s="91" t="str">
        <f t="shared" si="122"/>
        <v/>
      </c>
      <c r="AB325" s="91" t="str">
        <f t="shared" si="122"/>
        <v/>
      </c>
      <c r="AE325" s="90"/>
      <c r="AF325" s="144"/>
      <c r="AG325" s="144"/>
      <c r="AH325" s="144"/>
      <c r="AI325" s="144"/>
      <c r="AJ325" s="144"/>
      <c r="AK325" s="144"/>
      <c r="AL325" s="144"/>
      <c r="AM325" s="144"/>
      <c r="AN325" s="144"/>
      <c r="AO325" s="144"/>
      <c r="AP325" s="144"/>
      <c r="AQ325" s="144"/>
      <c r="AR325" s="144"/>
      <c r="AS325" s="144"/>
      <c r="AT325" s="144"/>
      <c r="AU325" s="144"/>
      <c r="AV325" s="144"/>
      <c r="AW325" s="144"/>
      <c r="AX325" s="144"/>
      <c r="AY325" s="144"/>
      <c r="AZ325" s="144"/>
      <c r="BA325" s="144"/>
      <c r="BB325" s="144"/>
      <c r="BC325" s="144"/>
      <c r="BD325" s="144"/>
      <c r="BE325" s="144"/>
      <c r="BF325" s="144"/>
      <c r="BG325" s="144"/>
      <c r="BH325" s="144"/>
      <c r="BI325" s="144"/>
      <c r="BJ325" s="144"/>
      <c r="BK325" s="144"/>
      <c r="BL325" s="144"/>
      <c r="BN325" s="79"/>
      <c r="BO325" s="79"/>
      <c r="BP325" s="79"/>
      <c r="BQ325" s="79"/>
      <c r="BR325" s="79"/>
      <c r="BS325" s="79"/>
      <c r="BT325" s="79"/>
      <c r="BU325" s="79"/>
      <c r="BV325" s="79"/>
      <c r="BW325" s="79"/>
      <c r="BX325" s="79"/>
    </row>
    <row r="326" spans="2:76" x14ac:dyDescent="0.15">
      <c r="AG326" s="85"/>
      <c r="BR326" s="41"/>
      <c r="BS326" s="41"/>
      <c r="BT326" s="41"/>
      <c r="BU326" s="41"/>
      <c r="BV326" s="41"/>
      <c r="BW326" s="41"/>
      <c r="BX326" s="41"/>
    </row>
    <row r="327" spans="2:76" ht="12" thickBot="1" x14ac:dyDescent="0.2">
      <c r="B327" s="147"/>
      <c r="C327" s="147"/>
      <c r="D327" s="148"/>
      <c r="E327" s="147"/>
      <c r="F327" s="147"/>
    </row>
    <row r="328" spans="2:76" ht="12" thickTop="1" x14ac:dyDescent="0.15"/>
    <row r="329" spans="2:76" x14ac:dyDescent="0.15">
      <c r="C329" s="41"/>
      <c r="E329" s="41"/>
    </row>
    <row r="330" spans="2:76" ht="12" thickBot="1" x14ac:dyDescent="0.2">
      <c r="B330" s="149"/>
      <c r="C330" s="149"/>
      <c r="D330" s="150"/>
      <c r="E330" s="149"/>
      <c r="F330" s="149"/>
    </row>
    <row r="331" spans="2:76" ht="12" thickTop="1" x14ac:dyDescent="0.15">
      <c r="C331" s="41"/>
      <c r="E331" s="41"/>
    </row>
    <row r="332" spans="2:76" ht="12" x14ac:dyDescent="0.15">
      <c r="C332" s="151" t="s">
        <v>135</v>
      </c>
      <c r="D332" s="152"/>
      <c r="E332" s="153"/>
    </row>
    <row r="333" spans="2:76" x14ac:dyDescent="0.15">
      <c r="BR333" s="41"/>
      <c r="BS333" s="41"/>
      <c r="BT333" s="41"/>
      <c r="BU333" s="41"/>
      <c r="BV333" s="41"/>
      <c r="BW333" s="41"/>
    </row>
    <row r="334" spans="2:76" x14ac:dyDescent="0.15">
      <c r="C334" s="53" t="s">
        <v>136</v>
      </c>
      <c r="D334" s="99"/>
      <c r="E334" s="154">
        <v>2.5000000000000001E-2</v>
      </c>
      <c r="G334" s="80" t="s">
        <v>137</v>
      </c>
      <c r="H334" s="130"/>
      <c r="I334" s="155">
        <f>IF($E$373=0,0,DATE(YEAR($E$373),12,31))</f>
        <v>40543</v>
      </c>
      <c r="J334" s="156"/>
      <c r="K334" s="156"/>
      <c r="L334" s="156"/>
      <c r="M334" s="156"/>
      <c r="N334" s="156"/>
      <c r="O334" s="156"/>
      <c r="P334" s="156"/>
      <c r="Q334" s="156"/>
      <c r="R334" s="156"/>
      <c r="S334" s="156"/>
      <c r="T334" s="156"/>
      <c r="U334" s="156"/>
      <c r="V334" s="156"/>
      <c r="W334" s="156"/>
      <c r="X334" s="156"/>
      <c r="Y334" s="156"/>
      <c r="Z334" s="156"/>
      <c r="AA334" s="156"/>
      <c r="AB334" s="156"/>
      <c r="AE334" s="57" t="str">
        <f>G334</f>
        <v>Date Trésorerie</v>
      </c>
      <c r="AF334" s="137">
        <f>DATE(YEAR($E$372)-2,1,1)</f>
        <v>39448</v>
      </c>
      <c r="AG334" s="137">
        <f t="shared" ref="AG334:BL334" si="123">DATE(YEAR(AF334)+1,1,1)</f>
        <v>39814</v>
      </c>
      <c r="AH334" s="137">
        <f t="shared" si="123"/>
        <v>40179</v>
      </c>
      <c r="AI334" s="137">
        <f t="shared" si="123"/>
        <v>40544</v>
      </c>
      <c r="AJ334" s="137">
        <f t="shared" si="123"/>
        <v>40909</v>
      </c>
      <c r="AK334" s="137">
        <f t="shared" si="123"/>
        <v>41275</v>
      </c>
      <c r="AL334" s="137">
        <f t="shared" si="123"/>
        <v>41640</v>
      </c>
      <c r="AM334" s="137">
        <f t="shared" si="123"/>
        <v>42005</v>
      </c>
      <c r="AN334" s="137">
        <f t="shared" si="123"/>
        <v>42370</v>
      </c>
      <c r="AO334" s="137">
        <f t="shared" si="123"/>
        <v>42736</v>
      </c>
      <c r="AP334" s="137">
        <f t="shared" si="123"/>
        <v>43101</v>
      </c>
      <c r="AQ334" s="137">
        <f t="shared" si="123"/>
        <v>43466</v>
      </c>
      <c r="AR334" s="137">
        <f t="shared" si="123"/>
        <v>43831</v>
      </c>
      <c r="AS334" s="137">
        <f t="shared" si="123"/>
        <v>44197</v>
      </c>
      <c r="AT334" s="137">
        <f t="shared" si="123"/>
        <v>44562</v>
      </c>
      <c r="AU334" s="137">
        <f t="shared" si="123"/>
        <v>44927</v>
      </c>
      <c r="AV334" s="137">
        <f t="shared" si="123"/>
        <v>45292</v>
      </c>
      <c r="AW334" s="137">
        <f t="shared" si="123"/>
        <v>45658</v>
      </c>
      <c r="AX334" s="137">
        <f t="shared" si="123"/>
        <v>46023</v>
      </c>
      <c r="AY334" s="137">
        <f t="shared" si="123"/>
        <v>46388</v>
      </c>
      <c r="AZ334" s="137">
        <f t="shared" si="123"/>
        <v>46753</v>
      </c>
      <c r="BA334" s="137">
        <f t="shared" si="123"/>
        <v>47119</v>
      </c>
      <c r="BB334" s="137">
        <f t="shared" si="123"/>
        <v>47484</v>
      </c>
      <c r="BC334" s="137">
        <f t="shared" si="123"/>
        <v>47849</v>
      </c>
      <c r="BD334" s="137">
        <f t="shared" si="123"/>
        <v>48214</v>
      </c>
      <c r="BE334" s="137">
        <f t="shared" si="123"/>
        <v>48580</v>
      </c>
      <c r="BF334" s="137">
        <f t="shared" si="123"/>
        <v>48945</v>
      </c>
      <c r="BG334" s="137">
        <f t="shared" si="123"/>
        <v>49310</v>
      </c>
      <c r="BH334" s="137">
        <f t="shared" si="123"/>
        <v>49675</v>
      </c>
      <c r="BI334" s="137">
        <f t="shared" si="123"/>
        <v>50041</v>
      </c>
      <c r="BJ334" s="137">
        <f t="shared" si="123"/>
        <v>50406</v>
      </c>
      <c r="BK334" s="137">
        <f t="shared" si="123"/>
        <v>50771</v>
      </c>
      <c r="BL334" s="137">
        <f t="shared" si="123"/>
        <v>51136</v>
      </c>
      <c r="BR334" s="41"/>
      <c r="BS334" s="41"/>
      <c r="BT334" s="41"/>
      <c r="BU334" s="41"/>
      <c r="BV334" s="41"/>
      <c r="BW334" s="41"/>
    </row>
    <row r="335" spans="2:76" x14ac:dyDescent="0.15">
      <c r="C335" s="75" t="s">
        <v>138</v>
      </c>
      <c r="D335" s="157"/>
      <c r="E335" s="158">
        <f>-E334*E7</f>
        <v>-560865.82480994996</v>
      </c>
      <c r="G335" s="80" t="s">
        <v>139</v>
      </c>
      <c r="H335" s="130"/>
      <c r="I335" s="159">
        <f>IF(I334="","",$E335)</f>
        <v>-560865.82480994996</v>
      </c>
      <c r="J335" s="160"/>
      <c r="K335" s="160"/>
      <c r="L335" s="160"/>
      <c r="M335" s="160"/>
      <c r="N335" s="160"/>
      <c r="O335" s="160"/>
      <c r="P335" s="160"/>
      <c r="Q335" s="160"/>
      <c r="R335" s="160"/>
      <c r="S335" s="160"/>
      <c r="T335" s="160"/>
      <c r="U335" s="160"/>
      <c r="V335" s="160"/>
      <c r="W335" s="160"/>
      <c r="X335" s="160"/>
      <c r="Y335" s="160"/>
      <c r="Z335" s="160"/>
      <c r="AA335" s="160"/>
      <c r="AB335" s="160"/>
      <c r="AE335" s="57" t="str">
        <f>G335</f>
        <v>Montant</v>
      </c>
      <c r="AF335" s="66">
        <f>SUMIF($I337:$AB337,CONCATENATE("&lt;",AG334),$I338:$AB338)</f>
        <v>0</v>
      </c>
      <c r="AG335" s="66">
        <f>SUMIF($I337:$AB337,CONCATENATE("&lt;",AH334),$I338:$AB338)-SUM($AF335:AF335)</f>
        <v>0</v>
      </c>
      <c r="AH335" s="66">
        <f>SUMIF($I337:$AB337,CONCATENATE("&lt;",AI334),$I338:$AB338)-SUM($AF335:AG335)</f>
        <v>0</v>
      </c>
      <c r="AI335" s="66">
        <f>SUMIF($I337:$AB337,CONCATENATE("&lt;",AJ334),$I338:$AB338)-SUM($AF335:AH335)</f>
        <v>-81936.882515865917</v>
      </c>
      <c r="AJ335" s="66">
        <f>SUMIF($I337:$AB337,CONCATENATE("&lt;",AK334),$I338:$AB338)-SUM($AF335:AI335)</f>
        <v>-64180.92053557669</v>
      </c>
      <c r="AK335" s="66">
        <f>SUMIF($I337:$AB337,CONCATENATE("&lt;",AL334),$I338:$AB338)-SUM($AF335:AJ335)</f>
        <v>-87281.107190315204</v>
      </c>
      <c r="AL335" s="66">
        <f>SUMIF($I337:$AB337,CONCATENATE("&lt;",AM334),$I338:$AB338)-SUM($AF335:AK335)</f>
        <v>-114573.28263759118</v>
      </c>
      <c r="AM335" s="66">
        <f>SUMIF($I337:$AB337,CONCATENATE("&lt;",AN334),$I338:$AB338)-SUM($AF335:AL335)</f>
        <v>-86836.558993658924</v>
      </c>
      <c r="AN335" s="66">
        <f>SUMIF($I337:$AB337,CONCATENATE("&lt;",AO334),$I338:$AB338)-SUM($AF335:AM335)</f>
        <v>-49603.133667727758</v>
      </c>
      <c r="AO335" s="66">
        <f>SUMIF($I337:$AB337,CONCATENATE("&lt;",AP334),$I338:$AB338)-SUM($AF335:AN335)</f>
        <v>-38226.969634607201</v>
      </c>
      <c r="AP335" s="66">
        <f>SUMIF($I337:$AB337,CONCATENATE("&lt;",AQ334),$I338:$AB338)-SUM($AF335:AO335)</f>
        <v>-38226.969634607201</v>
      </c>
      <c r="AQ335" s="66">
        <f>SUMIF($I337:$AB337,CONCATENATE("&lt;",AR334),$I338:$AB338)-SUM($AF335:AP335)</f>
        <v>0</v>
      </c>
      <c r="AR335" s="66">
        <f>SUMIF($I337:$AB337,CONCATENATE("&lt;",AS334),$I338:$AB338)-SUM($AF335:AQ335)</f>
        <v>0</v>
      </c>
      <c r="AS335" s="66">
        <f>SUMIF($I337:$AB337,CONCATENATE("&lt;",AT334),$I338:$AB338)-SUM($AF335:AR335)</f>
        <v>0</v>
      </c>
      <c r="AT335" s="66">
        <f>SUMIF($I337:$AB337,CONCATENATE("&lt;",AU334),$I338:$AB338)-SUM($AF335:AS335)</f>
        <v>0</v>
      </c>
      <c r="AU335" s="66">
        <f>SUMIF($I337:$AB337,CONCATENATE("&lt;",AV334),$I338:$AB338)-SUM($AF335:AT335)</f>
        <v>0</v>
      </c>
      <c r="AV335" s="66">
        <f>SUMIF($I337:$AB337,CONCATENATE("&lt;",AW334),$I338:$AB338)-SUM($AF335:AU335)</f>
        <v>0</v>
      </c>
      <c r="AW335" s="66">
        <f>SUMIF($I337:$AB337,CONCATENATE("&lt;",AX334),$I338:$AB338)-SUM($AF335:AV335)</f>
        <v>0</v>
      </c>
      <c r="AX335" s="66">
        <f>SUMIF($I337:$AB337,CONCATENATE("&lt;",AY334),$I338:$AB338)-SUM($AF335:AW335)</f>
        <v>0</v>
      </c>
      <c r="AY335" s="66">
        <f>SUMIF($I337:$AB337,CONCATENATE("&lt;",AZ334),$I338:$AB338)-SUM($AF335:AX335)</f>
        <v>0</v>
      </c>
      <c r="AZ335" s="66">
        <f>SUMIF($I337:$AB337,CONCATENATE("&lt;",BA334),$I338:$AB338)-SUM($AF335:AY335)</f>
        <v>0</v>
      </c>
      <c r="BA335" s="66">
        <f>SUMIF($I337:$AB337,CONCATENATE("&lt;",BB334),$I338:$AB338)-SUM($AF335:AZ335)</f>
        <v>0</v>
      </c>
      <c r="BB335" s="66">
        <f>SUMIF($I337:$AB337,CONCATENATE("&lt;",BC334),$I338:$AB338)-SUM($AF335:BA335)</f>
        <v>0</v>
      </c>
      <c r="BC335" s="66">
        <f>SUMIF($I337:$AB337,CONCATENATE("&lt;",BD334),$I338:$AB338)-SUM($AF335:BB335)</f>
        <v>0</v>
      </c>
      <c r="BD335" s="66">
        <f>SUMIF($I337:$AB337,CONCATENATE("&lt;",BE334),$I338:$AB338)-SUM($AF335:BC335)</f>
        <v>0</v>
      </c>
      <c r="BE335" s="66">
        <f>SUMIF($I337:$AB337,CONCATENATE("&lt;",BF334),$I338:$AB338)-SUM($AF335:BD335)</f>
        <v>0</v>
      </c>
      <c r="BF335" s="66">
        <f>SUMIF($I337:$AB337,CONCATENATE("&lt;",BG334),$I338:$AB338)-SUM($AF335:BE335)</f>
        <v>0</v>
      </c>
      <c r="BG335" s="66">
        <f>SUMIF($I337:$AB337,CONCATENATE("&lt;",BH334),$I338:$AB338)-SUM($AF335:BF335)</f>
        <v>0</v>
      </c>
      <c r="BH335" s="66">
        <f>SUMIF($I337:$AB337,CONCATENATE("&lt;",BI334),$I338:$AB338)-SUM($AF335:BG335)</f>
        <v>0</v>
      </c>
      <c r="BI335" s="66">
        <f>SUMIF($I337:$AB337,CONCATENATE("&lt;",BJ334),$I338:$AB338)-SUM($AF335:BH335)</f>
        <v>0</v>
      </c>
      <c r="BJ335" s="66">
        <f>SUMIF($I337:$AB337,CONCATENATE("&lt;",BK334),$I338:$AB338)-SUM($AF335:BI335)</f>
        <v>0</v>
      </c>
      <c r="BK335" s="66">
        <f>SUMIF($I337:$AB337,CONCATENATE("&lt;",BL334),$I338:$AB338)-SUM($AF335:BJ335)</f>
        <v>0</v>
      </c>
      <c r="BL335" s="66">
        <f>SUMIF($I337:$AB337,CONCATENATE("&gt;=",BL334),$I338:$AB338)</f>
        <v>0</v>
      </c>
      <c r="BR335" s="41"/>
      <c r="BS335" s="41"/>
      <c r="BT335" s="41"/>
      <c r="BU335" s="41"/>
      <c r="BV335" s="41"/>
      <c r="BW335" s="41"/>
    </row>
    <row r="336" spans="2:76" ht="12" thickBot="1" x14ac:dyDescent="0.2">
      <c r="C336" s="80" t="str">
        <f>C284</f>
        <v>Mode de règlement</v>
      </c>
      <c r="D336" s="130"/>
      <c r="E336" s="95" t="s">
        <v>88</v>
      </c>
      <c r="H336" s="40"/>
      <c r="J336" s="93"/>
      <c r="K336" s="93"/>
      <c r="L336" s="93"/>
      <c r="M336" s="93"/>
      <c r="N336" s="93"/>
      <c r="O336" s="93"/>
      <c r="P336" s="93"/>
      <c r="Q336" s="93"/>
      <c r="R336" s="93"/>
      <c r="S336" s="93"/>
      <c r="T336" s="93"/>
      <c r="U336" s="93"/>
      <c r="V336" s="93"/>
      <c r="W336" s="93"/>
      <c r="X336" s="93"/>
      <c r="Y336" s="93"/>
      <c r="Z336" s="93"/>
      <c r="AA336" s="93"/>
      <c r="AB336" s="93"/>
      <c r="BN336" s="40"/>
      <c r="BO336" s="40"/>
      <c r="BP336" s="40"/>
      <c r="BQ336" s="40"/>
    </row>
    <row r="337" spans="2:75" x14ac:dyDescent="0.15">
      <c r="C337" s="80" t="str">
        <f>C294</f>
        <v>Valeur actualisée</v>
      </c>
      <c r="D337" s="130"/>
      <c r="E337" s="94">
        <f>SUMPRODUCT(I340:AB340,I338:AB338)</f>
        <v>-367406.80482640851</v>
      </c>
      <c r="G337" s="53" t="s">
        <v>140</v>
      </c>
      <c r="H337" s="101"/>
      <c r="I337" s="161">
        <f t="shared" ref="I337:AB337" si="124">IF(I280="","",I280)</f>
        <v>40724</v>
      </c>
      <c r="J337" s="161">
        <f t="shared" si="124"/>
        <v>41090</v>
      </c>
      <c r="K337" s="161">
        <f t="shared" si="124"/>
        <v>41455</v>
      </c>
      <c r="L337" s="161">
        <f t="shared" si="124"/>
        <v>41820</v>
      </c>
      <c r="M337" s="161">
        <f t="shared" si="124"/>
        <v>42185</v>
      </c>
      <c r="N337" s="161">
        <f t="shared" si="124"/>
        <v>42551</v>
      </c>
      <c r="O337" s="161">
        <f t="shared" si="124"/>
        <v>42916</v>
      </c>
      <c r="P337" s="161">
        <f t="shared" si="124"/>
        <v>43281</v>
      </c>
      <c r="Q337" s="161">
        <f t="shared" si="124"/>
        <v>43646</v>
      </c>
      <c r="R337" s="161">
        <f t="shared" si="124"/>
        <v>44012</v>
      </c>
      <c r="S337" s="161" t="str">
        <f t="shared" si="124"/>
        <v/>
      </c>
      <c r="T337" s="161" t="str">
        <f t="shared" si="124"/>
        <v/>
      </c>
      <c r="U337" s="161" t="str">
        <f t="shared" si="124"/>
        <v/>
      </c>
      <c r="V337" s="161" t="str">
        <f t="shared" si="124"/>
        <v/>
      </c>
      <c r="W337" s="161" t="str">
        <f t="shared" si="124"/>
        <v/>
      </c>
      <c r="X337" s="161" t="str">
        <f t="shared" si="124"/>
        <v/>
      </c>
      <c r="Y337" s="161" t="str">
        <f t="shared" si="124"/>
        <v/>
      </c>
      <c r="Z337" s="161" t="str">
        <f t="shared" si="124"/>
        <v/>
      </c>
      <c r="AA337" s="161" t="str">
        <f t="shared" si="124"/>
        <v/>
      </c>
      <c r="AB337" s="161" t="str">
        <f t="shared" si="124"/>
        <v/>
      </c>
      <c r="BN337" s="40"/>
      <c r="BO337" s="40"/>
      <c r="BP337" s="40"/>
      <c r="BQ337" s="40"/>
    </row>
    <row r="338" spans="2:75" x14ac:dyDescent="0.15">
      <c r="C338" s="80"/>
      <c r="D338" s="130"/>
      <c r="E338" s="80"/>
      <c r="G338" s="61" t="s">
        <v>139</v>
      </c>
      <c r="H338" s="69"/>
      <c r="I338" s="70">
        <f t="shared" ref="I338:AB338" si="125">IF(I337="","",-$E$334*I285)</f>
        <v>-81936.882515865917</v>
      </c>
      <c r="J338" s="70">
        <f t="shared" si="125"/>
        <v>-64180.920535576675</v>
      </c>
      <c r="K338" s="70">
        <f t="shared" si="125"/>
        <v>-87281.107190315204</v>
      </c>
      <c r="L338" s="70">
        <f t="shared" si="125"/>
        <v>-114573.2826375912</v>
      </c>
      <c r="M338" s="70">
        <f t="shared" si="125"/>
        <v>-86836.558993658924</v>
      </c>
      <c r="N338" s="70">
        <f t="shared" si="125"/>
        <v>-49603.133667727729</v>
      </c>
      <c r="O338" s="70">
        <f t="shared" si="125"/>
        <v>-38226.969634607194</v>
      </c>
      <c r="P338" s="70">
        <f t="shared" si="125"/>
        <v>-38226.969634607194</v>
      </c>
      <c r="Q338" s="70">
        <f t="shared" si="125"/>
        <v>0</v>
      </c>
      <c r="R338" s="70">
        <f t="shared" si="125"/>
        <v>0</v>
      </c>
      <c r="S338" s="70" t="str">
        <f t="shared" si="125"/>
        <v/>
      </c>
      <c r="T338" s="70" t="str">
        <f t="shared" si="125"/>
        <v/>
      </c>
      <c r="U338" s="70" t="str">
        <f t="shared" si="125"/>
        <v/>
      </c>
      <c r="V338" s="70" t="str">
        <f t="shared" si="125"/>
        <v/>
      </c>
      <c r="W338" s="70" t="str">
        <f t="shared" si="125"/>
        <v/>
      </c>
      <c r="X338" s="70" t="str">
        <f t="shared" si="125"/>
        <v/>
      </c>
      <c r="Y338" s="70" t="str">
        <f t="shared" si="125"/>
        <v/>
      </c>
      <c r="Z338" s="70" t="str">
        <f t="shared" si="125"/>
        <v/>
      </c>
      <c r="AA338" s="70" t="str">
        <f t="shared" si="125"/>
        <v/>
      </c>
      <c r="AB338" s="70" t="str">
        <f t="shared" si="125"/>
        <v/>
      </c>
      <c r="BN338" s="40"/>
      <c r="BO338" s="40"/>
      <c r="BP338" s="40"/>
      <c r="BQ338" s="40"/>
    </row>
    <row r="339" spans="2:75" x14ac:dyDescent="0.15">
      <c r="C339" s="80"/>
      <c r="D339" s="130"/>
      <c r="E339" s="80"/>
      <c r="G339" s="80" t="str">
        <f>G298</f>
        <v>Date trésorerie</v>
      </c>
      <c r="H339" s="130"/>
      <c r="I339" s="155">
        <f>IF(I334="","",I334+$I$403+$J$403)</f>
        <v>40543</v>
      </c>
      <c r="J339" s="155" t="str">
        <f>IF(J334="","",J334+$I$403+$J$403)</f>
        <v/>
      </c>
      <c r="K339" s="155" t="str">
        <f>IF(K334="","",K334+$I$403+$J$403)</f>
        <v/>
      </c>
      <c r="L339" s="155" t="str">
        <f t="shared" ref="L339:AB339" si="126">IF(L334="","",L334+$I$403+$J$403)</f>
        <v/>
      </c>
      <c r="M339" s="155" t="str">
        <f t="shared" si="126"/>
        <v/>
      </c>
      <c r="N339" s="155" t="str">
        <f t="shared" si="126"/>
        <v/>
      </c>
      <c r="O339" s="155" t="str">
        <f t="shared" si="126"/>
        <v/>
      </c>
      <c r="P339" s="155" t="str">
        <f t="shared" si="126"/>
        <v/>
      </c>
      <c r="Q339" s="155" t="str">
        <f t="shared" si="126"/>
        <v/>
      </c>
      <c r="R339" s="155" t="str">
        <f t="shared" si="126"/>
        <v/>
      </c>
      <c r="S339" s="155" t="str">
        <f t="shared" si="126"/>
        <v/>
      </c>
      <c r="T339" s="155" t="str">
        <f t="shared" si="126"/>
        <v/>
      </c>
      <c r="U339" s="155" t="str">
        <f t="shared" si="126"/>
        <v/>
      </c>
      <c r="V339" s="155" t="str">
        <f t="shared" si="126"/>
        <v/>
      </c>
      <c r="W339" s="155" t="str">
        <f t="shared" si="126"/>
        <v/>
      </c>
      <c r="X339" s="155" t="str">
        <f t="shared" si="126"/>
        <v/>
      </c>
      <c r="Y339" s="155" t="str">
        <f t="shared" si="126"/>
        <v/>
      </c>
      <c r="Z339" s="155" t="str">
        <f t="shared" si="126"/>
        <v/>
      </c>
      <c r="AA339" s="155" t="str">
        <f t="shared" si="126"/>
        <v/>
      </c>
      <c r="AB339" s="155" t="str">
        <f t="shared" si="126"/>
        <v/>
      </c>
      <c r="BR339" s="41"/>
      <c r="BS339" s="41"/>
      <c r="BT339" s="41"/>
      <c r="BU339" s="41"/>
      <c r="BV339" s="41"/>
      <c r="BW339" s="41"/>
    </row>
    <row r="340" spans="2:75" x14ac:dyDescent="0.15">
      <c r="D340" s="40"/>
      <c r="G340" s="162" t="str">
        <f>G299</f>
        <v>Coeff. actualisation</v>
      </c>
      <c r="H340" s="130"/>
      <c r="I340" s="163">
        <f t="shared" ref="I340:AB340" si="127">IF(I337="","",1/(POWER(1+$E$371,(I337-$E$372)/365)))</f>
        <v>0.87936463813310983</v>
      </c>
      <c r="J340" s="163">
        <f t="shared" si="127"/>
        <v>0.79056556856955074</v>
      </c>
      <c r="K340" s="163">
        <f t="shared" si="127"/>
        <v>0.71094025950499162</v>
      </c>
      <c r="L340" s="163">
        <f t="shared" si="127"/>
        <v>0.63933476574189885</v>
      </c>
      <c r="M340" s="163">
        <f t="shared" si="127"/>
        <v>0.5749413360988298</v>
      </c>
      <c r="N340" s="163">
        <f t="shared" si="127"/>
        <v>0.51688321835646334</v>
      </c>
      <c r="O340" s="163">
        <f t="shared" si="127"/>
        <v>0.4648230380903447</v>
      </c>
      <c r="P340" s="163">
        <f t="shared" si="127"/>
        <v>0.41800632921793585</v>
      </c>
      <c r="Q340" s="163">
        <f t="shared" si="127"/>
        <v>0.37590497231828762</v>
      </c>
      <c r="R340" s="163">
        <f t="shared" si="127"/>
        <v>0.33794573409255546</v>
      </c>
      <c r="S340" s="163" t="str">
        <f t="shared" si="127"/>
        <v/>
      </c>
      <c r="T340" s="163" t="str">
        <f t="shared" si="127"/>
        <v/>
      </c>
      <c r="U340" s="163" t="str">
        <f t="shared" si="127"/>
        <v/>
      </c>
      <c r="V340" s="163" t="str">
        <f t="shared" si="127"/>
        <v/>
      </c>
      <c r="W340" s="163" t="str">
        <f t="shared" si="127"/>
        <v/>
      </c>
      <c r="X340" s="163" t="str">
        <f t="shared" si="127"/>
        <v/>
      </c>
      <c r="Y340" s="163" t="str">
        <f t="shared" si="127"/>
        <v/>
      </c>
      <c r="Z340" s="163" t="str">
        <f t="shared" si="127"/>
        <v/>
      </c>
      <c r="AA340" s="163" t="str">
        <f t="shared" si="127"/>
        <v/>
      </c>
      <c r="AB340" s="163" t="str">
        <f t="shared" si="127"/>
        <v/>
      </c>
      <c r="AG340" s="85"/>
      <c r="BR340" s="41"/>
      <c r="BS340" s="41"/>
      <c r="BT340" s="41"/>
      <c r="BU340" s="41"/>
      <c r="BV340" s="41"/>
      <c r="BW340" s="41"/>
    </row>
    <row r="341" spans="2:75" x14ac:dyDescent="0.15">
      <c r="D341" s="40"/>
      <c r="H341" s="40"/>
      <c r="AG341" s="85"/>
    </row>
    <row r="342" spans="2:75" x14ac:dyDescent="0.15">
      <c r="D342" s="40"/>
    </row>
    <row r="343" spans="2:75" ht="12" thickBot="1" x14ac:dyDescent="0.2">
      <c r="B343" s="149"/>
      <c r="C343" s="149"/>
      <c r="D343" s="150"/>
      <c r="E343" s="149"/>
      <c r="F343" s="149"/>
    </row>
    <row r="344" spans="2:75" ht="12" thickTop="1" x14ac:dyDescent="0.15"/>
    <row r="345" spans="2:75" ht="12" thickBot="1" x14ac:dyDescent="0.2">
      <c r="B345" s="149"/>
      <c r="C345" s="149"/>
      <c r="D345" s="150"/>
      <c r="E345" s="149"/>
      <c r="F345" s="149"/>
    </row>
    <row r="346" spans="2:75" ht="12" thickTop="1" x14ac:dyDescent="0.15"/>
    <row r="347" spans="2:75" ht="16" x14ac:dyDescent="0.15">
      <c r="B347" s="164" t="s">
        <v>141</v>
      </c>
      <c r="C347" s="44" t="s">
        <v>142</v>
      </c>
    </row>
    <row r="349" spans="2:75" x14ac:dyDescent="0.15">
      <c r="C349" s="61" t="s">
        <v>143</v>
      </c>
      <c r="D349" s="69" t="s">
        <v>144</v>
      </c>
      <c r="E349" s="165">
        <v>0.01</v>
      </c>
    </row>
    <row r="350" spans="2:75" x14ac:dyDescent="0.15">
      <c r="D350" s="105"/>
    </row>
    <row r="351" spans="2:75" x14ac:dyDescent="0.15">
      <c r="D351" s="112"/>
      <c r="E351" s="99" t="s">
        <v>145</v>
      </c>
    </row>
    <row r="352" spans="2:75" x14ac:dyDescent="0.15">
      <c r="C352" s="53" t="str">
        <f>C309</f>
        <v>Chargé d'affaires</v>
      </c>
      <c r="D352" s="135" t="s">
        <v>144</v>
      </c>
      <c r="E352" s="166">
        <v>-650</v>
      </c>
    </row>
    <row r="353" spans="3:9" x14ac:dyDescent="0.15">
      <c r="C353" s="61" t="str">
        <f>C315</f>
        <v>Chargés de Travaux</v>
      </c>
      <c r="D353" s="69" t="s">
        <v>144</v>
      </c>
      <c r="E353" s="167">
        <v>-650</v>
      </c>
    </row>
    <row r="354" spans="3:9" x14ac:dyDescent="0.15">
      <c r="C354" s="61" t="str">
        <f>C321</f>
        <v>Appuis</v>
      </c>
      <c r="D354" s="69" t="s">
        <v>144</v>
      </c>
      <c r="E354" s="167">
        <f>-(57.5*1000+2*1000)/1400*E358</f>
        <v>-318.75</v>
      </c>
    </row>
    <row r="355" spans="3:9" x14ac:dyDescent="0.15">
      <c r="D355" s="105"/>
    </row>
    <row r="356" spans="3:9" x14ac:dyDescent="0.15">
      <c r="C356" s="61" t="s">
        <v>146</v>
      </c>
      <c r="D356" s="69" t="s">
        <v>144</v>
      </c>
      <c r="E356" s="165">
        <v>0.33</v>
      </c>
    </row>
    <row r="357" spans="3:9" x14ac:dyDescent="0.15">
      <c r="D357" s="105"/>
    </row>
    <row r="358" spans="3:9" x14ac:dyDescent="0.15">
      <c r="C358" s="61" t="s">
        <v>147</v>
      </c>
      <c r="D358" s="69" t="s">
        <v>144</v>
      </c>
      <c r="E358" s="168">
        <v>7.5</v>
      </c>
    </row>
    <row r="359" spans="3:9" x14ac:dyDescent="0.15">
      <c r="D359" s="105"/>
    </row>
    <row r="360" spans="3:9" x14ac:dyDescent="0.15">
      <c r="C360" s="61" t="s">
        <v>148</v>
      </c>
      <c r="D360" s="69"/>
      <c r="E360" s="169">
        <v>40004</v>
      </c>
    </row>
    <row r="361" spans="3:9" x14ac:dyDescent="0.15">
      <c r="C361" s="61" t="s">
        <v>149</v>
      </c>
      <c r="D361" s="69"/>
      <c r="E361" s="169">
        <v>44196</v>
      </c>
    </row>
    <row r="362" spans="3:9" x14ac:dyDescent="0.15">
      <c r="C362" s="61" t="s">
        <v>150</v>
      </c>
      <c r="D362" s="69"/>
      <c r="E362" s="169">
        <v>40452</v>
      </c>
    </row>
    <row r="363" spans="3:9" x14ac:dyDescent="0.15">
      <c r="C363" s="61" t="s">
        <v>151</v>
      </c>
      <c r="D363" s="69"/>
      <c r="E363" s="169">
        <v>40544</v>
      </c>
    </row>
    <row r="364" spans="3:9" x14ac:dyDescent="0.15">
      <c r="C364" s="61" t="s">
        <v>152</v>
      </c>
      <c r="D364" s="69"/>
      <c r="E364" s="167">
        <v>3652</v>
      </c>
    </row>
    <row r="366" spans="3:9" x14ac:dyDescent="0.15">
      <c r="C366" s="53" t="s">
        <v>153</v>
      </c>
      <c r="D366" s="99"/>
      <c r="E366" s="135" t="s">
        <v>154</v>
      </c>
      <c r="F366" s="135"/>
      <c r="G366" s="135" t="s">
        <v>155</v>
      </c>
      <c r="H366" s="135"/>
      <c r="I366" s="135" t="s">
        <v>156</v>
      </c>
    </row>
    <row r="367" spans="3:9" x14ac:dyDescent="0.15">
      <c r="C367" s="138" t="s">
        <v>157</v>
      </c>
      <c r="D367" s="69" t="s">
        <v>144</v>
      </c>
      <c r="E367" s="170">
        <v>0.7</v>
      </c>
      <c r="F367" s="83"/>
      <c r="G367" s="170">
        <v>1</v>
      </c>
      <c r="H367" s="83"/>
      <c r="I367" s="170">
        <v>0.8</v>
      </c>
    </row>
    <row r="368" spans="3:9" x14ac:dyDescent="0.15">
      <c r="C368" s="138" t="s">
        <v>158</v>
      </c>
      <c r="D368" s="69" t="s">
        <v>144</v>
      </c>
      <c r="E368" s="170">
        <v>0.5</v>
      </c>
      <c r="F368" s="83"/>
      <c r="G368" s="171">
        <f>2/(E364/30+2)</f>
        <v>1.6163793103448277E-2</v>
      </c>
      <c r="H368" s="83"/>
      <c r="I368" s="170">
        <f>3/(E364/30+2)</f>
        <v>2.4245689655172414E-2</v>
      </c>
    </row>
    <row r="369" spans="3:69" x14ac:dyDescent="0.15">
      <c r="C369" s="138" t="s">
        <v>159</v>
      </c>
      <c r="D369" s="69" t="s">
        <v>144</v>
      </c>
      <c r="E369" s="170">
        <v>0.5</v>
      </c>
      <c r="F369" s="83"/>
      <c r="G369" s="170">
        <f>2/(E364/30+2)</f>
        <v>1.6163793103448277E-2</v>
      </c>
      <c r="H369" s="83"/>
      <c r="I369" s="170">
        <f>1/(E364/30+2)</f>
        <v>8.0818965517241385E-3</v>
      </c>
    </row>
    <row r="370" spans="3:69" x14ac:dyDescent="0.15">
      <c r="I370" s="172"/>
    </row>
    <row r="371" spans="3:69" x14ac:dyDescent="0.15">
      <c r="C371" s="61" t="s">
        <v>160</v>
      </c>
      <c r="D371" s="69" t="s">
        <v>144</v>
      </c>
      <c r="E371" s="173">
        <v>0.112</v>
      </c>
    </row>
    <row r="372" spans="3:69" x14ac:dyDescent="0.15">
      <c r="C372" s="61" t="s">
        <v>161</v>
      </c>
      <c r="D372" s="69"/>
      <c r="E372" s="174">
        <v>40282</v>
      </c>
    </row>
    <row r="373" spans="3:69" x14ac:dyDescent="0.15">
      <c r="C373" s="61" t="s">
        <v>162</v>
      </c>
      <c r="D373" s="69"/>
      <c r="E373" s="174">
        <f>E362</f>
        <v>40452</v>
      </c>
    </row>
    <row r="375" spans="3:69" x14ac:dyDescent="0.15">
      <c r="C375" s="61" t="s">
        <v>163</v>
      </c>
      <c r="D375" s="69" t="s">
        <v>144</v>
      </c>
      <c r="E375" s="173">
        <v>0.112</v>
      </c>
    </row>
    <row r="376" spans="3:69" x14ac:dyDescent="0.15">
      <c r="C376" s="61" t="s">
        <v>164</v>
      </c>
      <c r="D376" s="69"/>
      <c r="E376" s="174">
        <f>K296</f>
        <v>40695</v>
      </c>
    </row>
    <row r="377" spans="3:69" x14ac:dyDescent="0.15">
      <c r="C377" s="61" t="s">
        <v>165</v>
      </c>
      <c r="D377" s="69" t="s">
        <v>144</v>
      </c>
      <c r="E377" s="175">
        <v>0</v>
      </c>
    </row>
    <row r="380" spans="3:69" x14ac:dyDescent="0.15">
      <c r="C380" s="176" t="str">
        <f>C12</f>
        <v>SOURCING CLES EN MAINS : Données à renseigner</v>
      </c>
    </row>
    <row r="381" spans="3:69" s="177" customFormat="1" ht="11.25" customHeight="1" x14ac:dyDescent="0.15">
      <c r="C381" s="327"/>
      <c r="D381" s="327"/>
      <c r="E381" s="315" t="s">
        <v>166</v>
      </c>
      <c r="F381" s="315"/>
      <c r="G381" s="315" t="s">
        <v>167</v>
      </c>
      <c r="H381" s="315"/>
      <c r="I381" s="178" t="s">
        <v>168</v>
      </c>
      <c r="J381" s="178" t="s">
        <v>169</v>
      </c>
      <c r="K381" s="179"/>
      <c r="BN381" s="179"/>
      <c r="BO381" s="179"/>
      <c r="BP381" s="179"/>
      <c r="BQ381" s="179"/>
    </row>
    <row r="382" spans="3:69" x14ac:dyDescent="0.15">
      <c r="C382" s="53" t="s">
        <v>170</v>
      </c>
      <c r="D382" s="135" t="s">
        <v>144</v>
      </c>
      <c r="E382" s="99" t="s">
        <v>87</v>
      </c>
      <c r="F382" s="53"/>
      <c r="G382" s="99">
        <v>0</v>
      </c>
      <c r="H382" s="99"/>
      <c r="I382" s="99">
        <v>0</v>
      </c>
      <c r="J382" s="99">
        <v>0</v>
      </c>
      <c r="K382" s="41"/>
    </row>
    <row r="383" spans="3:69" x14ac:dyDescent="0.15">
      <c r="C383" s="61" t="s">
        <v>171</v>
      </c>
      <c r="D383" s="69" t="s">
        <v>144</v>
      </c>
      <c r="E383" s="83" t="s">
        <v>87</v>
      </c>
      <c r="F383" s="61"/>
      <c r="G383" s="83">
        <v>45</v>
      </c>
      <c r="H383" s="83"/>
      <c r="I383" s="83">
        <v>0</v>
      </c>
      <c r="J383" s="83">
        <v>0</v>
      </c>
      <c r="K383" s="41"/>
    </row>
    <row r="386" spans="3:10" x14ac:dyDescent="0.15">
      <c r="C386" s="176" t="s">
        <v>172</v>
      </c>
    </row>
    <row r="387" spans="3:10" ht="24" x14ac:dyDescent="0.15">
      <c r="C387" s="327"/>
      <c r="D387" s="327"/>
      <c r="E387" s="315" t="s">
        <v>166</v>
      </c>
      <c r="F387" s="315"/>
      <c r="G387" s="315" t="s">
        <v>167</v>
      </c>
      <c r="H387" s="315"/>
      <c r="I387" s="178" t="s">
        <v>173</v>
      </c>
      <c r="J387" s="178" t="s">
        <v>174</v>
      </c>
    </row>
    <row r="388" spans="3:10" x14ac:dyDescent="0.15">
      <c r="C388" s="53" t="s">
        <v>169</v>
      </c>
      <c r="D388" s="69" t="s">
        <v>144</v>
      </c>
      <c r="E388" s="99" t="s">
        <v>86</v>
      </c>
      <c r="F388" s="53"/>
      <c r="G388" s="99">
        <v>60</v>
      </c>
      <c r="H388" s="99"/>
      <c r="I388" s="99">
        <v>0</v>
      </c>
      <c r="J388" s="99">
        <v>0</v>
      </c>
    </row>
    <row r="391" spans="3:10" x14ac:dyDescent="0.15">
      <c r="C391" s="176" t="s">
        <v>175</v>
      </c>
    </row>
    <row r="392" spans="3:10" ht="24" x14ac:dyDescent="0.15">
      <c r="C392" s="327"/>
      <c r="D392" s="327"/>
      <c r="E392" s="315" t="s">
        <v>166</v>
      </c>
      <c r="F392" s="315"/>
      <c r="G392" s="315" t="s">
        <v>167</v>
      </c>
      <c r="H392" s="315"/>
      <c r="I392" s="178" t="s">
        <v>173</v>
      </c>
      <c r="J392" s="178" t="s">
        <v>174</v>
      </c>
    </row>
    <row r="393" spans="3:10" x14ac:dyDescent="0.15">
      <c r="C393" s="53" t="s">
        <v>169</v>
      </c>
      <c r="D393" s="69" t="s">
        <v>144</v>
      </c>
      <c r="E393" s="99" t="s">
        <v>86</v>
      </c>
      <c r="F393" s="53"/>
      <c r="G393" s="99">
        <v>0</v>
      </c>
      <c r="H393" s="99"/>
      <c r="I393" s="99">
        <v>10</v>
      </c>
      <c r="J393" s="99"/>
    </row>
    <row r="396" spans="3:10" x14ac:dyDescent="0.15">
      <c r="C396" s="176" t="s">
        <v>176</v>
      </c>
    </row>
    <row r="397" spans="3:10" ht="11.25" customHeight="1" x14ac:dyDescent="0.15">
      <c r="C397" s="327"/>
      <c r="D397" s="327"/>
      <c r="E397" s="315" t="s">
        <v>166</v>
      </c>
      <c r="F397" s="315"/>
      <c r="G397" s="315" t="s">
        <v>167</v>
      </c>
      <c r="H397" s="315"/>
      <c r="I397" s="178" t="s">
        <v>168</v>
      </c>
      <c r="J397" s="178" t="s">
        <v>169</v>
      </c>
    </row>
    <row r="398" spans="3:10" x14ac:dyDescent="0.15">
      <c r="C398" s="53" t="s">
        <v>170</v>
      </c>
      <c r="D398" s="135" t="s">
        <v>144</v>
      </c>
      <c r="E398" s="99" t="s">
        <v>88</v>
      </c>
      <c r="F398" s="53"/>
      <c r="G398" s="99">
        <v>15</v>
      </c>
      <c r="H398" s="99"/>
      <c r="I398" s="99">
        <v>10</v>
      </c>
      <c r="J398" s="99">
        <v>0</v>
      </c>
    </row>
    <row r="399" spans="3:10" x14ac:dyDescent="0.15">
      <c r="C399" s="61" t="s">
        <v>169</v>
      </c>
      <c r="D399" s="69" t="s">
        <v>144</v>
      </c>
      <c r="E399" s="83" t="s">
        <v>88</v>
      </c>
      <c r="F399" s="61"/>
      <c r="G399" s="83">
        <v>15</v>
      </c>
      <c r="H399" s="83"/>
      <c r="I399" s="83">
        <v>30</v>
      </c>
      <c r="J399" s="83">
        <v>0</v>
      </c>
    </row>
    <row r="402" spans="1:71" ht="11.25" customHeight="1" x14ac:dyDescent="0.15">
      <c r="C402" s="327"/>
      <c r="D402" s="327"/>
      <c r="E402" s="315" t="s">
        <v>166</v>
      </c>
      <c r="F402" s="315"/>
      <c r="G402" s="315" t="s">
        <v>167</v>
      </c>
      <c r="H402" s="315"/>
      <c r="I402" s="178" t="s">
        <v>168</v>
      </c>
      <c r="J402" s="178" t="s">
        <v>169</v>
      </c>
    </row>
    <row r="403" spans="1:71" x14ac:dyDescent="0.15">
      <c r="C403" s="53" t="s">
        <v>177</v>
      </c>
      <c r="D403" s="69" t="s">
        <v>144</v>
      </c>
      <c r="E403" s="99" t="s">
        <v>87</v>
      </c>
      <c r="F403" s="53"/>
      <c r="G403" s="99">
        <v>30</v>
      </c>
      <c r="H403" s="99"/>
      <c r="I403" s="99">
        <v>0</v>
      </c>
      <c r="J403" s="99">
        <v>0</v>
      </c>
    </row>
    <row r="404" spans="1:71" x14ac:dyDescent="0.15">
      <c r="E404" s="180"/>
    </row>
    <row r="405" spans="1:71" x14ac:dyDescent="0.15">
      <c r="C405" s="40" t="s">
        <v>178</v>
      </c>
      <c r="E405" s="180">
        <v>2.5000000000000001E-2</v>
      </c>
    </row>
    <row r="406" spans="1:71" x14ac:dyDescent="0.15">
      <c r="C406" s="40" t="s">
        <v>179</v>
      </c>
      <c r="E406" s="180">
        <v>2.5000000000000001E-2</v>
      </c>
    </row>
    <row r="407" spans="1:71" x14ac:dyDescent="0.15">
      <c r="E407" s="180"/>
    </row>
    <row r="411" spans="1:71" ht="12" thickBot="1" x14ac:dyDescent="0.2">
      <c r="B411" s="328" t="s">
        <v>180</v>
      </c>
      <c r="C411" s="328"/>
      <c r="D411" s="328"/>
      <c r="E411" s="328"/>
      <c r="F411" s="328"/>
    </row>
    <row r="412" spans="1:71" ht="12" thickTop="1" x14ac:dyDescent="0.15"/>
    <row r="413" spans="1:71" s="184" customFormat="1" ht="12" x14ac:dyDescent="0.15">
      <c r="A413" s="40"/>
      <c r="B413" s="181"/>
      <c r="C413" s="151" t="s">
        <v>181</v>
      </c>
      <c r="D413" s="182"/>
      <c r="E413" s="183"/>
      <c r="H413" s="185"/>
      <c r="BN413" s="185"/>
      <c r="BO413" s="185"/>
      <c r="BP413" s="185"/>
      <c r="BQ413" s="185"/>
    </row>
    <row r="415" spans="1:71" s="41" customFormat="1" x14ac:dyDescent="0.15">
      <c r="G415" s="329" t="s">
        <v>4</v>
      </c>
      <c r="H415" s="330"/>
      <c r="I415" s="331" t="s">
        <v>182</v>
      </c>
      <c r="J415" s="332"/>
      <c r="K415" s="186">
        <f t="shared" ref="K415:AQ415" si="128">AF14</f>
        <v>39448</v>
      </c>
      <c r="L415" s="186">
        <f t="shared" si="128"/>
        <v>39814</v>
      </c>
      <c r="M415" s="186">
        <f t="shared" si="128"/>
        <v>40179</v>
      </c>
      <c r="N415" s="186">
        <f t="shared" si="128"/>
        <v>40544</v>
      </c>
      <c r="O415" s="186">
        <f t="shared" si="128"/>
        <v>40909</v>
      </c>
      <c r="P415" s="186">
        <f t="shared" si="128"/>
        <v>41275</v>
      </c>
      <c r="Q415" s="186">
        <f t="shared" si="128"/>
        <v>41640</v>
      </c>
      <c r="R415" s="186">
        <f t="shared" si="128"/>
        <v>42005</v>
      </c>
      <c r="S415" s="186">
        <f t="shared" si="128"/>
        <v>42370</v>
      </c>
      <c r="T415" s="186">
        <f t="shared" si="128"/>
        <v>42736</v>
      </c>
      <c r="U415" s="186">
        <f t="shared" si="128"/>
        <v>43101</v>
      </c>
      <c r="V415" s="186">
        <f t="shared" si="128"/>
        <v>43466</v>
      </c>
      <c r="W415" s="186">
        <f t="shared" si="128"/>
        <v>43831</v>
      </c>
      <c r="X415" s="186">
        <f t="shared" si="128"/>
        <v>44197</v>
      </c>
      <c r="Y415" s="186">
        <f t="shared" si="128"/>
        <v>44562</v>
      </c>
      <c r="Z415" s="186">
        <f t="shared" si="128"/>
        <v>44927</v>
      </c>
      <c r="AA415" s="186">
        <f t="shared" si="128"/>
        <v>45292</v>
      </c>
      <c r="AB415" s="186">
        <f t="shared" si="128"/>
        <v>45658</v>
      </c>
      <c r="AC415" s="186">
        <f t="shared" si="128"/>
        <v>46023</v>
      </c>
      <c r="AD415" s="186">
        <f t="shared" si="128"/>
        <v>46388</v>
      </c>
      <c r="AE415" s="186">
        <f t="shared" si="128"/>
        <v>46753</v>
      </c>
      <c r="AF415" s="186">
        <f t="shared" si="128"/>
        <v>47119</v>
      </c>
      <c r="AG415" s="186">
        <f t="shared" si="128"/>
        <v>47484</v>
      </c>
      <c r="AH415" s="186">
        <f t="shared" si="128"/>
        <v>47849</v>
      </c>
      <c r="AI415" s="186">
        <f t="shared" si="128"/>
        <v>48214</v>
      </c>
      <c r="AJ415" s="186">
        <f t="shared" si="128"/>
        <v>48580</v>
      </c>
      <c r="AK415" s="186">
        <f t="shared" si="128"/>
        <v>48945</v>
      </c>
      <c r="AL415" s="186">
        <f t="shared" si="128"/>
        <v>49310</v>
      </c>
      <c r="AM415" s="186">
        <f t="shared" si="128"/>
        <v>49675</v>
      </c>
      <c r="AN415" s="186">
        <f t="shared" si="128"/>
        <v>50041</v>
      </c>
      <c r="AO415" s="186">
        <f t="shared" si="128"/>
        <v>50406</v>
      </c>
      <c r="AP415" s="186">
        <f t="shared" si="128"/>
        <v>50771</v>
      </c>
      <c r="AQ415" s="186">
        <f t="shared" si="128"/>
        <v>51136</v>
      </c>
      <c r="AR415" s="156"/>
    </row>
    <row r="416" spans="1:71" s="187" customFormat="1" ht="13" x14ac:dyDescent="0.15">
      <c r="B416" s="43"/>
      <c r="C416" s="188" t="s">
        <v>183</v>
      </c>
      <c r="D416" s="189"/>
      <c r="E416" s="190"/>
      <c r="F416" s="190"/>
      <c r="G416" s="333">
        <f>SUM(K416:AQ416)</f>
        <v>22434632.992397998</v>
      </c>
      <c r="H416" s="334"/>
      <c r="I416" s="335">
        <f>E285</f>
        <v>14696272.193056339</v>
      </c>
      <c r="J416" s="336"/>
      <c r="K416" s="191">
        <f t="shared" ref="K416:AQ416" si="129">AF281</f>
        <v>0</v>
      </c>
      <c r="L416" s="191">
        <f t="shared" si="129"/>
        <v>0</v>
      </c>
      <c r="M416" s="191">
        <f t="shared" si="129"/>
        <v>0</v>
      </c>
      <c r="N416" s="191">
        <f t="shared" si="129"/>
        <v>3277475.3006346365</v>
      </c>
      <c r="O416" s="191">
        <f t="shared" si="129"/>
        <v>2567236.8214230668</v>
      </c>
      <c r="P416" s="191">
        <f t="shared" si="129"/>
        <v>3491244.2876126086</v>
      </c>
      <c r="Q416" s="191">
        <f t="shared" si="129"/>
        <v>4582931.3055036478</v>
      </c>
      <c r="R416" s="191">
        <f t="shared" si="129"/>
        <v>3473462.3597463556</v>
      </c>
      <c r="S416" s="191">
        <f t="shared" si="129"/>
        <v>1984125.3467091098</v>
      </c>
      <c r="T416" s="191">
        <f t="shared" si="129"/>
        <v>1529078.7853842862</v>
      </c>
      <c r="U416" s="191">
        <f t="shared" si="129"/>
        <v>1529078.7853842862</v>
      </c>
      <c r="V416" s="191">
        <f t="shared" si="129"/>
        <v>0</v>
      </c>
      <c r="W416" s="191">
        <f t="shared" si="129"/>
        <v>0</v>
      </c>
      <c r="X416" s="191">
        <f t="shared" si="129"/>
        <v>0</v>
      </c>
      <c r="Y416" s="191">
        <f t="shared" si="129"/>
        <v>0</v>
      </c>
      <c r="Z416" s="191">
        <f t="shared" si="129"/>
        <v>0</v>
      </c>
      <c r="AA416" s="191">
        <f t="shared" si="129"/>
        <v>0</v>
      </c>
      <c r="AB416" s="191">
        <f t="shared" si="129"/>
        <v>0</v>
      </c>
      <c r="AC416" s="191">
        <f t="shared" si="129"/>
        <v>0</v>
      </c>
      <c r="AD416" s="191">
        <f t="shared" si="129"/>
        <v>0</v>
      </c>
      <c r="AE416" s="191">
        <f t="shared" si="129"/>
        <v>0</v>
      </c>
      <c r="AF416" s="191">
        <f t="shared" si="129"/>
        <v>0</v>
      </c>
      <c r="AG416" s="191">
        <f t="shared" si="129"/>
        <v>0</v>
      </c>
      <c r="AH416" s="191">
        <f t="shared" si="129"/>
        <v>0</v>
      </c>
      <c r="AI416" s="191">
        <f t="shared" si="129"/>
        <v>0</v>
      </c>
      <c r="AJ416" s="191">
        <f t="shared" si="129"/>
        <v>0</v>
      </c>
      <c r="AK416" s="191">
        <f t="shared" si="129"/>
        <v>0</v>
      </c>
      <c r="AL416" s="191">
        <f t="shared" si="129"/>
        <v>0</v>
      </c>
      <c r="AM416" s="191">
        <f t="shared" si="129"/>
        <v>0</v>
      </c>
      <c r="AN416" s="191">
        <f t="shared" si="129"/>
        <v>0</v>
      </c>
      <c r="AO416" s="191">
        <f t="shared" si="129"/>
        <v>0</v>
      </c>
      <c r="AP416" s="191">
        <f t="shared" si="129"/>
        <v>0</v>
      </c>
      <c r="AQ416" s="191">
        <f t="shared" si="129"/>
        <v>0</v>
      </c>
      <c r="BP416" s="192"/>
      <c r="BQ416" s="192"/>
      <c r="BR416" s="192"/>
      <c r="BS416" s="192"/>
    </row>
    <row r="417" spans="2:71" x14ac:dyDescent="0.15">
      <c r="B417" s="41"/>
      <c r="C417" s="193" t="s">
        <v>184</v>
      </c>
      <c r="D417" s="194"/>
      <c r="E417" s="195"/>
      <c r="F417" s="195"/>
      <c r="G417" s="337">
        <f>SUM(K417:AQ417)</f>
        <v>17955570.999999996</v>
      </c>
      <c r="H417" s="338"/>
      <c r="I417" s="196"/>
      <c r="J417" s="197"/>
      <c r="K417" s="198">
        <f t="shared" ref="K417:AQ417" si="130">K416/$G$416*$E$280</f>
        <v>0</v>
      </c>
      <c r="L417" s="198">
        <f t="shared" si="130"/>
        <v>0</v>
      </c>
      <c r="M417" s="198">
        <f t="shared" si="130"/>
        <v>0</v>
      </c>
      <c r="N417" s="198">
        <f t="shared" si="130"/>
        <v>2623129.1807284118</v>
      </c>
      <c r="O417" s="198">
        <f t="shared" si="130"/>
        <v>2054689.4186544504</v>
      </c>
      <c r="P417" s="198">
        <f t="shared" si="130"/>
        <v>2794219.3084154427</v>
      </c>
      <c r="Q417" s="198">
        <f t="shared" si="130"/>
        <v>3667951.6206918657</v>
      </c>
      <c r="R417" s="198">
        <f t="shared" si="130"/>
        <v>2779987.5325523131</v>
      </c>
      <c r="S417" s="198">
        <f t="shared" si="130"/>
        <v>1587995.8253744105</v>
      </c>
      <c r="T417" s="198">
        <f t="shared" si="130"/>
        <v>1223799.0567915523</v>
      </c>
      <c r="U417" s="198">
        <f t="shared" si="130"/>
        <v>1223799.0567915523</v>
      </c>
      <c r="V417" s="198">
        <f t="shared" si="130"/>
        <v>0</v>
      </c>
      <c r="W417" s="198">
        <f t="shared" si="130"/>
        <v>0</v>
      </c>
      <c r="X417" s="198">
        <f t="shared" si="130"/>
        <v>0</v>
      </c>
      <c r="Y417" s="198">
        <f t="shared" si="130"/>
        <v>0</v>
      </c>
      <c r="Z417" s="198">
        <f t="shared" si="130"/>
        <v>0</v>
      </c>
      <c r="AA417" s="198">
        <f t="shared" si="130"/>
        <v>0</v>
      </c>
      <c r="AB417" s="198">
        <f t="shared" si="130"/>
        <v>0</v>
      </c>
      <c r="AC417" s="198">
        <f t="shared" si="130"/>
        <v>0</v>
      </c>
      <c r="AD417" s="198">
        <f t="shared" si="130"/>
        <v>0</v>
      </c>
      <c r="AE417" s="198">
        <f t="shared" si="130"/>
        <v>0</v>
      </c>
      <c r="AF417" s="198">
        <f t="shared" si="130"/>
        <v>0</v>
      </c>
      <c r="AG417" s="198">
        <f t="shared" si="130"/>
        <v>0</v>
      </c>
      <c r="AH417" s="198">
        <f t="shared" si="130"/>
        <v>0</v>
      </c>
      <c r="AI417" s="198">
        <f t="shared" si="130"/>
        <v>0</v>
      </c>
      <c r="AJ417" s="198">
        <f t="shared" si="130"/>
        <v>0</v>
      </c>
      <c r="AK417" s="198">
        <f t="shared" si="130"/>
        <v>0</v>
      </c>
      <c r="AL417" s="198">
        <f t="shared" si="130"/>
        <v>0</v>
      </c>
      <c r="AM417" s="198">
        <f t="shared" si="130"/>
        <v>0</v>
      </c>
      <c r="AN417" s="198">
        <f t="shared" si="130"/>
        <v>0</v>
      </c>
      <c r="AO417" s="198">
        <f t="shared" si="130"/>
        <v>0</v>
      </c>
      <c r="AP417" s="198">
        <f t="shared" si="130"/>
        <v>0</v>
      </c>
      <c r="AQ417" s="198">
        <f t="shared" si="130"/>
        <v>0</v>
      </c>
      <c r="BN417" s="40"/>
      <c r="BO417" s="40"/>
      <c r="BR417" s="41"/>
      <c r="BS417" s="41"/>
    </row>
    <row r="418" spans="2:71" x14ac:dyDescent="0.15">
      <c r="B418" s="41"/>
      <c r="C418" s="193" t="s">
        <v>185</v>
      </c>
      <c r="D418" s="194"/>
      <c r="E418" s="195"/>
      <c r="F418" s="195"/>
      <c r="G418" s="337">
        <f>SUM(K418:AQ418)</f>
        <v>29453.992398000002</v>
      </c>
      <c r="H418" s="338"/>
      <c r="I418" s="196"/>
      <c r="J418" s="197"/>
      <c r="K418" s="198">
        <f t="shared" ref="K418:AQ418" si="131">K416/$G$416*$E$281</f>
        <v>0</v>
      </c>
      <c r="L418" s="198">
        <f t="shared" si="131"/>
        <v>0</v>
      </c>
      <c r="M418" s="198">
        <f t="shared" si="131"/>
        <v>0</v>
      </c>
      <c r="N418" s="198">
        <f t="shared" si="131"/>
        <v>4302.9334432275427</v>
      </c>
      <c r="O418" s="198">
        <f t="shared" si="131"/>
        <v>3370.4751866314487</v>
      </c>
      <c r="P418" s="198">
        <f t="shared" si="131"/>
        <v>4583.5865798093128</v>
      </c>
      <c r="Q418" s="198">
        <f t="shared" si="131"/>
        <v>6016.841188291367</v>
      </c>
      <c r="R418" s="198">
        <f t="shared" si="131"/>
        <v>4560.2410332888112</v>
      </c>
      <c r="S418" s="198">
        <f t="shared" si="131"/>
        <v>2604.9194964968601</v>
      </c>
      <c r="T418" s="198">
        <f t="shared" si="131"/>
        <v>2007.4977351273294</v>
      </c>
      <c r="U418" s="198">
        <f t="shared" si="131"/>
        <v>2007.4977351273294</v>
      </c>
      <c r="V418" s="198">
        <f t="shared" si="131"/>
        <v>0</v>
      </c>
      <c r="W418" s="198">
        <f t="shared" si="131"/>
        <v>0</v>
      </c>
      <c r="X418" s="198">
        <f t="shared" si="131"/>
        <v>0</v>
      </c>
      <c r="Y418" s="198">
        <f t="shared" si="131"/>
        <v>0</v>
      </c>
      <c r="Z418" s="198">
        <f t="shared" si="131"/>
        <v>0</v>
      </c>
      <c r="AA418" s="198">
        <f t="shared" si="131"/>
        <v>0</v>
      </c>
      <c r="AB418" s="198">
        <f t="shared" si="131"/>
        <v>0</v>
      </c>
      <c r="AC418" s="198">
        <f t="shared" si="131"/>
        <v>0</v>
      </c>
      <c r="AD418" s="198">
        <f t="shared" si="131"/>
        <v>0</v>
      </c>
      <c r="AE418" s="198">
        <f t="shared" si="131"/>
        <v>0</v>
      </c>
      <c r="AF418" s="198">
        <f t="shared" si="131"/>
        <v>0</v>
      </c>
      <c r="AG418" s="198">
        <f t="shared" si="131"/>
        <v>0</v>
      </c>
      <c r="AH418" s="198">
        <f t="shared" si="131"/>
        <v>0</v>
      </c>
      <c r="AI418" s="198">
        <f t="shared" si="131"/>
        <v>0</v>
      </c>
      <c r="AJ418" s="198">
        <f t="shared" si="131"/>
        <v>0</v>
      </c>
      <c r="AK418" s="198">
        <f t="shared" si="131"/>
        <v>0</v>
      </c>
      <c r="AL418" s="198">
        <f t="shared" si="131"/>
        <v>0</v>
      </c>
      <c r="AM418" s="198">
        <f t="shared" si="131"/>
        <v>0</v>
      </c>
      <c r="AN418" s="198">
        <f t="shared" si="131"/>
        <v>0</v>
      </c>
      <c r="AO418" s="198">
        <f t="shared" si="131"/>
        <v>0</v>
      </c>
      <c r="AP418" s="198">
        <f t="shared" si="131"/>
        <v>0</v>
      </c>
      <c r="AQ418" s="198">
        <f t="shared" si="131"/>
        <v>0</v>
      </c>
      <c r="BN418" s="40"/>
      <c r="BO418" s="40"/>
      <c r="BR418" s="41"/>
      <c r="BS418" s="41"/>
    </row>
    <row r="419" spans="2:71" x14ac:dyDescent="0.15">
      <c r="B419" s="41"/>
      <c r="C419" s="193" t="s">
        <v>186</v>
      </c>
      <c r="D419" s="194"/>
      <c r="E419" s="195"/>
      <c r="F419" s="195"/>
      <c r="G419" s="337">
        <f>SUM(K419:AQ419)</f>
        <v>4449608</v>
      </c>
      <c r="H419" s="338"/>
      <c r="I419" s="196"/>
      <c r="J419" s="197"/>
      <c r="K419" s="198">
        <f t="shared" ref="K419:AQ419" si="132">K416/$G$416*$E$282</f>
        <v>0</v>
      </c>
      <c r="L419" s="198">
        <f t="shared" si="132"/>
        <v>0</v>
      </c>
      <c r="M419" s="198">
        <f t="shared" si="132"/>
        <v>0</v>
      </c>
      <c r="N419" s="198">
        <f t="shared" si="132"/>
        <v>650043.18646299734</v>
      </c>
      <c r="O419" s="198">
        <f t="shared" si="132"/>
        <v>509176.92758198507</v>
      </c>
      <c r="P419" s="198">
        <f t="shared" si="132"/>
        <v>692441.39261735661</v>
      </c>
      <c r="Q419" s="198">
        <f t="shared" si="132"/>
        <v>908962.84362349112</v>
      </c>
      <c r="R419" s="198">
        <f t="shared" si="132"/>
        <v>688914.58616075385</v>
      </c>
      <c r="S419" s="198">
        <f t="shared" si="132"/>
        <v>393524.60183820274</v>
      </c>
      <c r="T419" s="198">
        <f t="shared" si="132"/>
        <v>303272.23085760657</v>
      </c>
      <c r="U419" s="198">
        <f t="shared" si="132"/>
        <v>303272.23085760657</v>
      </c>
      <c r="V419" s="198">
        <f t="shared" si="132"/>
        <v>0</v>
      </c>
      <c r="W419" s="198">
        <f t="shared" si="132"/>
        <v>0</v>
      </c>
      <c r="X419" s="198">
        <f t="shared" si="132"/>
        <v>0</v>
      </c>
      <c r="Y419" s="198">
        <f t="shared" si="132"/>
        <v>0</v>
      </c>
      <c r="Z419" s="198">
        <f t="shared" si="132"/>
        <v>0</v>
      </c>
      <c r="AA419" s="198">
        <f t="shared" si="132"/>
        <v>0</v>
      </c>
      <c r="AB419" s="198">
        <f t="shared" si="132"/>
        <v>0</v>
      </c>
      <c r="AC419" s="198">
        <f t="shared" si="132"/>
        <v>0</v>
      </c>
      <c r="AD419" s="198">
        <f t="shared" si="132"/>
        <v>0</v>
      </c>
      <c r="AE419" s="198">
        <f t="shared" si="132"/>
        <v>0</v>
      </c>
      <c r="AF419" s="198">
        <f t="shared" si="132"/>
        <v>0</v>
      </c>
      <c r="AG419" s="198">
        <f t="shared" si="132"/>
        <v>0</v>
      </c>
      <c r="AH419" s="198">
        <f t="shared" si="132"/>
        <v>0</v>
      </c>
      <c r="AI419" s="198">
        <f t="shared" si="132"/>
        <v>0</v>
      </c>
      <c r="AJ419" s="198">
        <f t="shared" si="132"/>
        <v>0</v>
      </c>
      <c r="AK419" s="198">
        <f t="shared" si="132"/>
        <v>0</v>
      </c>
      <c r="AL419" s="198">
        <f t="shared" si="132"/>
        <v>0</v>
      </c>
      <c r="AM419" s="198">
        <f t="shared" si="132"/>
        <v>0</v>
      </c>
      <c r="AN419" s="198">
        <f t="shared" si="132"/>
        <v>0</v>
      </c>
      <c r="AO419" s="198">
        <f t="shared" si="132"/>
        <v>0</v>
      </c>
      <c r="AP419" s="198">
        <f t="shared" si="132"/>
        <v>0</v>
      </c>
      <c r="AQ419" s="198">
        <f t="shared" si="132"/>
        <v>0</v>
      </c>
      <c r="BN419" s="40"/>
      <c r="BO419" s="40"/>
      <c r="BR419" s="41"/>
      <c r="BS419" s="41"/>
    </row>
    <row r="420" spans="2:71" s="187" customFormat="1" ht="13" x14ac:dyDescent="0.15">
      <c r="B420" s="43"/>
      <c r="C420" s="199" t="s">
        <v>187</v>
      </c>
      <c r="D420" s="189"/>
      <c r="E420" s="190"/>
      <c r="F420" s="190"/>
      <c r="G420" s="333">
        <f>SUM(G421:G426)</f>
        <v>-18699727.832398001</v>
      </c>
      <c r="H420" s="334"/>
      <c r="I420" s="335">
        <f>SUM(E23,E36,E49,E62,E77,E90,E103,E116,E129,E142,E155,E168,E181,E194,E207,E220,E233,E246,E259,E272)+E294</f>
        <v>-12380605.307919847</v>
      </c>
      <c r="J420" s="336"/>
      <c r="K420" s="191">
        <f t="shared" ref="K420:AQ420" si="133">SUM(K421:K426)</f>
        <v>0</v>
      </c>
      <c r="L420" s="191">
        <f t="shared" si="133"/>
        <v>0</v>
      </c>
      <c r="M420" s="191">
        <f>SUM(M421:M426)</f>
        <v>0</v>
      </c>
      <c r="N420" s="191">
        <f>SUM(N421:N426)</f>
        <v>-2650783.8043979998</v>
      </c>
      <c r="O420" s="191">
        <f t="shared" si="133"/>
        <v>-2232238.4239999996</v>
      </c>
      <c r="P420" s="191">
        <f t="shared" si="133"/>
        <v>-3264786.3213333338</v>
      </c>
      <c r="Q420" s="191">
        <f t="shared" si="133"/>
        <v>-3761022.5813333336</v>
      </c>
      <c r="R420" s="191">
        <f t="shared" si="133"/>
        <v>-2784462.5813333336</v>
      </c>
      <c r="S420" s="191">
        <f t="shared" si="133"/>
        <v>-1473540.848</v>
      </c>
      <c r="T420" s="191">
        <f t="shared" si="133"/>
        <v>-1141230.6359999999</v>
      </c>
      <c r="U420" s="191">
        <f t="shared" si="133"/>
        <v>-1141230.6359999999</v>
      </c>
      <c r="V420" s="191">
        <f t="shared" si="133"/>
        <v>-125216</v>
      </c>
      <c r="W420" s="191">
        <f t="shared" si="133"/>
        <v>-125216</v>
      </c>
      <c r="X420" s="191">
        <f t="shared" si="133"/>
        <v>0</v>
      </c>
      <c r="Y420" s="191">
        <f t="shared" si="133"/>
        <v>0</v>
      </c>
      <c r="Z420" s="191">
        <f t="shared" si="133"/>
        <v>0</v>
      </c>
      <c r="AA420" s="191">
        <f t="shared" si="133"/>
        <v>0</v>
      </c>
      <c r="AB420" s="191">
        <f t="shared" si="133"/>
        <v>0</v>
      </c>
      <c r="AC420" s="191">
        <f t="shared" si="133"/>
        <v>0</v>
      </c>
      <c r="AD420" s="191">
        <f t="shared" si="133"/>
        <v>0</v>
      </c>
      <c r="AE420" s="191">
        <f t="shared" si="133"/>
        <v>0</v>
      </c>
      <c r="AF420" s="191">
        <f t="shared" si="133"/>
        <v>0</v>
      </c>
      <c r="AG420" s="191">
        <f t="shared" si="133"/>
        <v>0</v>
      </c>
      <c r="AH420" s="191">
        <f t="shared" si="133"/>
        <v>0</v>
      </c>
      <c r="AI420" s="191">
        <f t="shared" si="133"/>
        <v>0</v>
      </c>
      <c r="AJ420" s="191">
        <f t="shared" si="133"/>
        <v>0</v>
      </c>
      <c r="AK420" s="191">
        <f t="shared" si="133"/>
        <v>0</v>
      </c>
      <c r="AL420" s="191">
        <f t="shared" si="133"/>
        <v>0</v>
      </c>
      <c r="AM420" s="191">
        <f t="shared" si="133"/>
        <v>0</v>
      </c>
      <c r="AN420" s="191">
        <f t="shared" si="133"/>
        <v>0</v>
      </c>
      <c r="AO420" s="191">
        <f t="shared" si="133"/>
        <v>0</v>
      </c>
      <c r="AP420" s="191">
        <f t="shared" si="133"/>
        <v>0</v>
      </c>
      <c r="AQ420" s="191">
        <f t="shared" si="133"/>
        <v>0</v>
      </c>
      <c r="BP420" s="192"/>
      <c r="BQ420" s="192"/>
      <c r="BR420" s="192"/>
      <c r="BS420" s="192"/>
    </row>
    <row r="421" spans="2:71" x14ac:dyDescent="0.15">
      <c r="B421" s="41"/>
      <c r="C421" s="200" t="str">
        <f>A15</f>
        <v>Matériel</v>
      </c>
      <c r="D421" s="201"/>
      <c r="E421" s="202"/>
      <c r="F421" s="202"/>
      <c r="G421" s="339">
        <f t="shared" ref="G421:G426" si="134">SUM(K421:AQ421)</f>
        <v>-3970611</v>
      </c>
      <c r="H421" s="340"/>
      <c r="I421" s="203"/>
      <c r="J421" s="204"/>
      <c r="K421" s="205">
        <f t="shared" ref="K421:AQ421" si="135">SUMPRODUCT(AF$15:AF$273,$BN$15:$BN$273,$BS$15:$BS$273)</f>
        <v>0</v>
      </c>
      <c r="L421" s="205">
        <f t="shared" si="135"/>
        <v>0</v>
      </c>
      <c r="M421" s="205">
        <f t="shared" si="135"/>
        <v>0</v>
      </c>
      <c r="N421" s="205">
        <f t="shared" si="135"/>
        <v>-101250</v>
      </c>
      <c r="O421" s="205">
        <f t="shared" si="135"/>
        <v>-201179.05000000002</v>
      </c>
      <c r="P421" s="205">
        <f t="shared" si="135"/>
        <v>-883989.05</v>
      </c>
      <c r="Q421" s="205">
        <f t="shared" si="135"/>
        <v>-816176.20000000007</v>
      </c>
      <c r="R421" s="205">
        <f t="shared" si="135"/>
        <v>-816176.20000000007</v>
      </c>
      <c r="S421" s="205">
        <f t="shared" si="135"/>
        <v>-344166.19999999995</v>
      </c>
      <c r="T421" s="205">
        <f t="shared" si="135"/>
        <v>-283437.15000000002</v>
      </c>
      <c r="U421" s="205">
        <f t="shared" si="135"/>
        <v>-283437.15000000002</v>
      </c>
      <c r="V421" s="205">
        <f t="shared" si="135"/>
        <v>-120400</v>
      </c>
      <c r="W421" s="205">
        <f t="shared" si="135"/>
        <v>-120400</v>
      </c>
      <c r="X421" s="205">
        <f t="shared" si="135"/>
        <v>0</v>
      </c>
      <c r="Y421" s="205">
        <f t="shared" si="135"/>
        <v>0</v>
      </c>
      <c r="Z421" s="205">
        <f t="shared" si="135"/>
        <v>0</v>
      </c>
      <c r="AA421" s="205">
        <f t="shared" si="135"/>
        <v>0</v>
      </c>
      <c r="AB421" s="205">
        <f t="shared" si="135"/>
        <v>0</v>
      </c>
      <c r="AC421" s="205">
        <f t="shared" si="135"/>
        <v>0</v>
      </c>
      <c r="AD421" s="205">
        <f t="shared" si="135"/>
        <v>0</v>
      </c>
      <c r="AE421" s="205">
        <f t="shared" si="135"/>
        <v>0</v>
      </c>
      <c r="AF421" s="205">
        <f t="shared" si="135"/>
        <v>0</v>
      </c>
      <c r="AG421" s="205">
        <f t="shared" si="135"/>
        <v>0</v>
      </c>
      <c r="AH421" s="205">
        <f t="shared" si="135"/>
        <v>0</v>
      </c>
      <c r="AI421" s="205">
        <f t="shared" si="135"/>
        <v>0</v>
      </c>
      <c r="AJ421" s="205">
        <f t="shared" si="135"/>
        <v>0</v>
      </c>
      <c r="AK421" s="205">
        <f t="shared" si="135"/>
        <v>0</v>
      </c>
      <c r="AL421" s="205">
        <f t="shared" si="135"/>
        <v>0</v>
      </c>
      <c r="AM421" s="205">
        <f t="shared" si="135"/>
        <v>0</v>
      </c>
      <c r="AN421" s="205">
        <f t="shared" si="135"/>
        <v>0</v>
      </c>
      <c r="AO421" s="205">
        <f t="shared" si="135"/>
        <v>0</v>
      </c>
      <c r="AP421" s="205">
        <f t="shared" si="135"/>
        <v>0</v>
      </c>
      <c r="AQ421" s="205">
        <f t="shared" si="135"/>
        <v>0</v>
      </c>
      <c r="BN421" s="40"/>
      <c r="BO421" s="40"/>
      <c r="BR421" s="41"/>
      <c r="BS421" s="41"/>
    </row>
    <row r="422" spans="2:71" x14ac:dyDescent="0.15">
      <c r="B422" s="41"/>
      <c r="C422" s="193" t="str">
        <f>A16</f>
        <v>Immatériel</v>
      </c>
      <c r="D422" s="194"/>
      <c r="E422" s="195"/>
      <c r="F422" s="195"/>
      <c r="G422" s="337">
        <f t="shared" si="134"/>
        <v>-176000</v>
      </c>
      <c r="H422" s="338"/>
      <c r="I422" s="196"/>
      <c r="J422" s="197"/>
      <c r="K422" s="198">
        <f t="shared" ref="K422:AQ422" si="136">SUMPRODUCT(AF$15:AF$273,$BN$15:$BN$273,$BT$15:$BT$273)</f>
        <v>0</v>
      </c>
      <c r="L422" s="198">
        <f t="shared" si="136"/>
        <v>0</v>
      </c>
      <c r="M422" s="198">
        <f t="shared" si="136"/>
        <v>0</v>
      </c>
      <c r="N422" s="198">
        <f t="shared" si="136"/>
        <v>-176000</v>
      </c>
      <c r="O422" s="198">
        <f t="shared" si="136"/>
        <v>0</v>
      </c>
      <c r="P422" s="198">
        <f t="shared" si="136"/>
        <v>0</v>
      </c>
      <c r="Q422" s="198">
        <f t="shared" si="136"/>
        <v>0</v>
      </c>
      <c r="R422" s="198">
        <f t="shared" si="136"/>
        <v>0</v>
      </c>
      <c r="S422" s="198">
        <f t="shared" si="136"/>
        <v>0</v>
      </c>
      <c r="T422" s="198">
        <f t="shared" si="136"/>
        <v>0</v>
      </c>
      <c r="U422" s="198">
        <f t="shared" si="136"/>
        <v>0</v>
      </c>
      <c r="V422" s="198">
        <f t="shared" si="136"/>
        <v>0</v>
      </c>
      <c r="W422" s="198">
        <f t="shared" si="136"/>
        <v>0</v>
      </c>
      <c r="X422" s="198">
        <f t="shared" si="136"/>
        <v>0</v>
      </c>
      <c r="Y422" s="198">
        <f t="shared" si="136"/>
        <v>0</v>
      </c>
      <c r="Z422" s="198">
        <f t="shared" si="136"/>
        <v>0</v>
      </c>
      <c r="AA422" s="198">
        <f t="shared" si="136"/>
        <v>0</v>
      </c>
      <c r="AB422" s="198">
        <f t="shared" si="136"/>
        <v>0</v>
      </c>
      <c r="AC422" s="198">
        <f t="shared" si="136"/>
        <v>0</v>
      </c>
      <c r="AD422" s="198">
        <f t="shared" si="136"/>
        <v>0</v>
      </c>
      <c r="AE422" s="198">
        <f t="shared" si="136"/>
        <v>0</v>
      </c>
      <c r="AF422" s="198">
        <f t="shared" si="136"/>
        <v>0</v>
      </c>
      <c r="AG422" s="198">
        <f t="shared" si="136"/>
        <v>0</v>
      </c>
      <c r="AH422" s="198">
        <f t="shared" si="136"/>
        <v>0</v>
      </c>
      <c r="AI422" s="198">
        <f t="shared" si="136"/>
        <v>0</v>
      </c>
      <c r="AJ422" s="198">
        <f t="shared" si="136"/>
        <v>0</v>
      </c>
      <c r="AK422" s="198">
        <f t="shared" si="136"/>
        <v>0</v>
      </c>
      <c r="AL422" s="198">
        <f t="shared" si="136"/>
        <v>0</v>
      </c>
      <c r="AM422" s="198">
        <f t="shared" si="136"/>
        <v>0</v>
      </c>
      <c r="AN422" s="198">
        <f t="shared" si="136"/>
        <v>0</v>
      </c>
      <c r="AO422" s="198">
        <f t="shared" si="136"/>
        <v>0</v>
      </c>
      <c r="AP422" s="198">
        <f t="shared" si="136"/>
        <v>0</v>
      </c>
      <c r="AQ422" s="198">
        <f t="shared" si="136"/>
        <v>0</v>
      </c>
      <c r="BN422" s="40"/>
      <c r="BO422" s="40"/>
      <c r="BR422" s="41"/>
      <c r="BS422" s="41"/>
    </row>
    <row r="423" spans="2:71" x14ac:dyDescent="0.15">
      <c r="B423" s="41"/>
      <c r="C423" s="193" t="str">
        <f>A17</f>
        <v>Location (fournitures etc…)</v>
      </c>
      <c r="D423" s="194"/>
      <c r="E423" s="195"/>
      <c r="F423" s="195"/>
      <c r="G423" s="337">
        <f t="shared" si="134"/>
        <v>0</v>
      </c>
      <c r="H423" s="338"/>
      <c r="I423" s="196"/>
      <c r="J423" s="197"/>
      <c r="K423" s="198">
        <f t="shared" ref="K423:AQ423" si="137">SUMPRODUCT(AF$15:AF$273,$BN$15:$BN$273,$BU$15:$BU$273)</f>
        <v>0</v>
      </c>
      <c r="L423" s="198">
        <f t="shared" si="137"/>
        <v>0</v>
      </c>
      <c r="M423" s="198">
        <f t="shared" si="137"/>
        <v>0</v>
      </c>
      <c r="N423" s="198">
        <f t="shared" si="137"/>
        <v>0</v>
      </c>
      <c r="O423" s="198">
        <f t="shared" si="137"/>
        <v>0</v>
      </c>
      <c r="P423" s="198">
        <f t="shared" si="137"/>
        <v>0</v>
      </c>
      <c r="Q423" s="198">
        <f t="shared" si="137"/>
        <v>0</v>
      </c>
      <c r="R423" s="198">
        <f t="shared" si="137"/>
        <v>0</v>
      </c>
      <c r="S423" s="198">
        <f t="shared" si="137"/>
        <v>0</v>
      </c>
      <c r="T423" s="198">
        <f t="shared" si="137"/>
        <v>0</v>
      </c>
      <c r="U423" s="198">
        <f t="shared" si="137"/>
        <v>0</v>
      </c>
      <c r="V423" s="198">
        <f t="shared" si="137"/>
        <v>0</v>
      </c>
      <c r="W423" s="198">
        <f t="shared" si="137"/>
        <v>0</v>
      </c>
      <c r="X423" s="198">
        <f t="shared" si="137"/>
        <v>0</v>
      </c>
      <c r="Y423" s="198">
        <f t="shared" si="137"/>
        <v>0</v>
      </c>
      <c r="Z423" s="198">
        <f t="shared" si="137"/>
        <v>0</v>
      </c>
      <c r="AA423" s="198">
        <f t="shared" si="137"/>
        <v>0</v>
      </c>
      <c r="AB423" s="198">
        <f t="shared" si="137"/>
        <v>0</v>
      </c>
      <c r="AC423" s="198">
        <f t="shared" si="137"/>
        <v>0</v>
      </c>
      <c r="AD423" s="198">
        <f t="shared" si="137"/>
        <v>0</v>
      </c>
      <c r="AE423" s="198">
        <f t="shared" si="137"/>
        <v>0</v>
      </c>
      <c r="AF423" s="198">
        <f t="shared" si="137"/>
        <v>0</v>
      </c>
      <c r="AG423" s="198">
        <f t="shared" si="137"/>
        <v>0</v>
      </c>
      <c r="AH423" s="198">
        <f t="shared" si="137"/>
        <v>0</v>
      </c>
      <c r="AI423" s="198">
        <f t="shared" si="137"/>
        <v>0</v>
      </c>
      <c r="AJ423" s="198">
        <f t="shared" si="137"/>
        <v>0</v>
      </c>
      <c r="AK423" s="198">
        <f t="shared" si="137"/>
        <v>0</v>
      </c>
      <c r="AL423" s="198">
        <f t="shared" si="137"/>
        <v>0</v>
      </c>
      <c r="AM423" s="198">
        <f t="shared" si="137"/>
        <v>0</v>
      </c>
      <c r="AN423" s="198">
        <f t="shared" si="137"/>
        <v>0</v>
      </c>
      <c r="AO423" s="198">
        <f t="shared" si="137"/>
        <v>0</v>
      </c>
      <c r="AP423" s="198">
        <f t="shared" si="137"/>
        <v>0</v>
      </c>
      <c r="AQ423" s="198">
        <f t="shared" si="137"/>
        <v>0</v>
      </c>
      <c r="BN423" s="40"/>
      <c r="BO423" s="40"/>
      <c r="BR423" s="41"/>
      <c r="BS423" s="41"/>
    </row>
    <row r="424" spans="2:71" x14ac:dyDescent="0.15">
      <c r="B424" s="41"/>
      <c r="C424" s="193" t="str">
        <f>A18</f>
        <v>Autres</v>
      </c>
      <c r="D424" s="194"/>
      <c r="E424" s="195"/>
      <c r="F424" s="195"/>
      <c r="G424" s="337">
        <f t="shared" si="134"/>
        <v>-13808959.999999998</v>
      </c>
      <c r="H424" s="338"/>
      <c r="I424" s="196"/>
      <c r="J424" s="197"/>
      <c r="K424" s="198">
        <f t="shared" ref="K424:AQ424" si="138">SUMPRODUCT(AF$15:AF$273,$BN$15:$BN$273,$BV$15:$BV$273)</f>
        <v>0</v>
      </c>
      <c r="L424" s="198">
        <f t="shared" si="138"/>
        <v>0</v>
      </c>
      <c r="M424" s="198">
        <f t="shared" si="138"/>
        <v>0</v>
      </c>
      <c r="N424" s="198">
        <f t="shared" si="138"/>
        <v>-2246644.0499999998</v>
      </c>
      <c r="O424" s="198">
        <f t="shared" si="138"/>
        <v>-1945204.05</v>
      </c>
      <c r="P424" s="198">
        <f t="shared" si="138"/>
        <v>-2255228.5666666664</v>
      </c>
      <c r="Q424" s="198">
        <f t="shared" si="138"/>
        <v>-2800191.666666667</v>
      </c>
      <c r="R424" s="198">
        <f t="shared" si="138"/>
        <v>-1861191.6666666667</v>
      </c>
      <c r="S424" s="198">
        <f t="shared" si="138"/>
        <v>-1072700</v>
      </c>
      <c r="T424" s="198">
        <f t="shared" si="138"/>
        <v>-813900</v>
      </c>
      <c r="U424" s="198">
        <f t="shared" si="138"/>
        <v>-813900</v>
      </c>
      <c r="V424" s="198">
        <f t="shared" si="138"/>
        <v>0</v>
      </c>
      <c r="W424" s="198">
        <f t="shared" si="138"/>
        <v>0</v>
      </c>
      <c r="X424" s="198">
        <f t="shared" si="138"/>
        <v>0</v>
      </c>
      <c r="Y424" s="198">
        <f t="shared" si="138"/>
        <v>0</v>
      </c>
      <c r="Z424" s="198">
        <f t="shared" si="138"/>
        <v>0</v>
      </c>
      <c r="AA424" s="198">
        <f t="shared" si="138"/>
        <v>0</v>
      </c>
      <c r="AB424" s="198">
        <f t="shared" si="138"/>
        <v>0</v>
      </c>
      <c r="AC424" s="198">
        <f t="shared" si="138"/>
        <v>0</v>
      </c>
      <c r="AD424" s="198">
        <f t="shared" si="138"/>
        <v>0</v>
      </c>
      <c r="AE424" s="198">
        <f t="shared" si="138"/>
        <v>0</v>
      </c>
      <c r="AF424" s="198">
        <f t="shared" si="138"/>
        <v>0</v>
      </c>
      <c r="AG424" s="198">
        <f t="shared" si="138"/>
        <v>0</v>
      </c>
      <c r="AH424" s="198">
        <f t="shared" si="138"/>
        <v>0</v>
      </c>
      <c r="AI424" s="198">
        <f t="shared" si="138"/>
        <v>0</v>
      </c>
      <c r="AJ424" s="198">
        <f t="shared" si="138"/>
        <v>0</v>
      </c>
      <c r="AK424" s="198">
        <f t="shared" si="138"/>
        <v>0</v>
      </c>
      <c r="AL424" s="198">
        <f t="shared" si="138"/>
        <v>0</v>
      </c>
      <c r="AM424" s="198">
        <f t="shared" si="138"/>
        <v>0</v>
      </c>
      <c r="AN424" s="198">
        <f t="shared" si="138"/>
        <v>0</v>
      </c>
      <c r="AO424" s="198">
        <f t="shared" si="138"/>
        <v>0</v>
      </c>
      <c r="AP424" s="198">
        <f t="shared" si="138"/>
        <v>0</v>
      </c>
      <c r="AQ424" s="198">
        <f t="shared" si="138"/>
        <v>0</v>
      </c>
      <c r="BN424" s="40"/>
      <c r="BO424" s="40"/>
      <c r="BR424" s="41"/>
      <c r="BS424" s="41"/>
    </row>
    <row r="425" spans="2:71" x14ac:dyDescent="0.15">
      <c r="B425" s="41"/>
      <c r="C425" s="193" t="s">
        <v>188</v>
      </c>
      <c r="D425" s="194"/>
      <c r="E425" s="195"/>
      <c r="F425" s="195"/>
      <c r="G425" s="341">
        <f t="shared" si="134"/>
        <v>-29453.992398000002</v>
      </c>
      <c r="H425" s="342"/>
      <c r="I425" s="196"/>
      <c r="J425" s="197"/>
      <c r="K425" s="198">
        <f t="shared" ref="K425:AQ425" si="139">AF294</f>
        <v>0</v>
      </c>
      <c r="L425" s="198">
        <f t="shared" si="139"/>
        <v>0</v>
      </c>
      <c r="M425" s="198">
        <f t="shared" si="139"/>
        <v>0</v>
      </c>
      <c r="N425" s="198">
        <f t="shared" si="139"/>
        <v>-29453.992398000002</v>
      </c>
      <c r="O425" s="198">
        <f t="shared" si="139"/>
        <v>0</v>
      </c>
      <c r="P425" s="198">
        <f t="shared" si="139"/>
        <v>0</v>
      </c>
      <c r="Q425" s="198">
        <f t="shared" si="139"/>
        <v>0</v>
      </c>
      <c r="R425" s="198">
        <f t="shared" si="139"/>
        <v>0</v>
      </c>
      <c r="S425" s="198">
        <f t="shared" si="139"/>
        <v>0</v>
      </c>
      <c r="T425" s="198">
        <f t="shared" si="139"/>
        <v>0</v>
      </c>
      <c r="U425" s="198">
        <f t="shared" si="139"/>
        <v>0</v>
      </c>
      <c r="V425" s="198">
        <f t="shared" si="139"/>
        <v>0</v>
      </c>
      <c r="W425" s="198">
        <f t="shared" si="139"/>
        <v>0</v>
      </c>
      <c r="X425" s="198">
        <f t="shared" si="139"/>
        <v>0</v>
      </c>
      <c r="Y425" s="198">
        <f t="shared" si="139"/>
        <v>0</v>
      </c>
      <c r="Z425" s="198">
        <f t="shared" si="139"/>
        <v>0</v>
      </c>
      <c r="AA425" s="198">
        <f t="shared" si="139"/>
        <v>0</v>
      </c>
      <c r="AB425" s="198">
        <f t="shared" si="139"/>
        <v>0</v>
      </c>
      <c r="AC425" s="198">
        <f t="shared" si="139"/>
        <v>0</v>
      </c>
      <c r="AD425" s="198">
        <f t="shared" si="139"/>
        <v>0</v>
      </c>
      <c r="AE425" s="198">
        <f t="shared" si="139"/>
        <v>0</v>
      </c>
      <c r="AF425" s="198">
        <f t="shared" si="139"/>
        <v>0</v>
      </c>
      <c r="AG425" s="198">
        <f t="shared" si="139"/>
        <v>0</v>
      </c>
      <c r="AH425" s="198">
        <f t="shared" si="139"/>
        <v>0</v>
      </c>
      <c r="AI425" s="198">
        <f t="shared" si="139"/>
        <v>0</v>
      </c>
      <c r="AJ425" s="198">
        <f t="shared" si="139"/>
        <v>0</v>
      </c>
      <c r="AK425" s="198">
        <f t="shared" si="139"/>
        <v>0</v>
      </c>
      <c r="AL425" s="198">
        <f t="shared" si="139"/>
        <v>0</v>
      </c>
      <c r="AM425" s="198">
        <f t="shared" si="139"/>
        <v>0</v>
      </c>
      <c r="AN425" s="198">
        <f t="shared" si="139"/>
        <v>0</v>
      </c>
      <c r="AO425" s="198">
        <f t="shared" si="139"/>
        <v>0</v>
      </c>
      <c r="AP425" s="198">
        <f t="shared" si="139"/>
        <v>0</v>
      </c>
      <c r="AQ425" s="198">
        <f t="shared" si="139"/>
        <v>0</v>
      </c>
      <c r="BN425" s="40"/>
      <c r="BO425" s="40"/>
      <c r="BR425" s="41"/>
      <c r="BS425" s="41"/>
    </row>
    <row r="426" spans="2:71" x14ac:dyDescent="0.15">
      <c r="B426" s="41"/>
      <c r="C426" s="206" t="s">
        <v>5</v>
      </c>
      <c r="D426" s="207"/>
      <c r="E426" s="208"/>
      <c r="F426" s="208"/>
      <c r="G426" s="343">
        <f t="shared" si="134"/>
        <v>-714702.84000000078</v>
      </c>
      <c r="H426" s="344"/>
      <c r="I426" s="209"/>
      <c r="J426" s="210"/>
      <c r="K426" s="211">
        <f t="shared" ref="K426:AQ426" si="140">SUMPRODUCT(AF$15:AF$273,$BO$15:$BO$273,$BW$15:$BW$273)-SUM(K421:K424)</f>
        <v>0</v>
      </c>
      <c r="L426" s="211">
        <f t="shared" si="140"/>
        <v>0</v>
      </c>
      <c r="M426" s="211">
        <f t="shared" si="140"/>
        <v>0</v>
      </c>
      <c r="N426" s="211">
        <f t="shared" si="140"/>
        <v>-97435.762000000104</v>
      </c>
      <c r="O426" s="211">
        <f t="shared" si="140"/>
        <v>-85855.323999999557</v>
      </c>
      <c r="P426" s="211">
        <f t="shared" si="140"/>
        <v>-125568.70466666762</v>
      </c>
      <c r="Q426" s="211">
        <f t="shared" si="140"/>
        <v>-144654.71466666646</v>
      </c>
      <c r="R426" s="211">
        <f t="shared" si="140"/>
        <v>-107094.71466666693</v>
      </c>
      <c r="S426" s="211">
        <f t="shared" si="140"/>
        <v>-56674.648000000045</v>
      </c>
      <c r="T426" s="211">
        <f t="shared" si="140"/>
        <v>-43893.486000000034</v>
      </c>
      <c r="U426" s="211">
        <f t="shared" si="140"/>
        <v>-43893.486000000034</v>
      </c>
      <c r="V426" s="211">
        <f t="shared" si="140"/>
        <v>-4816</v>
      </c>
      <c r="W426" s="211">
        <f t="shared" si="140"/>
        <v>-4816</v>
      </c>
      <c r="X426" s="211">
        <f t="shared" si="140"/>
        <v>0</v>
      </c>
      <c r="Y426" s="211">
        <f t="shared" si="140"/>
        <v>0</v>
      </c>
      <c r="Z426" s="211">
        <f t="shared" si="140"/>
        <v>0</v>
      </c>
      <c r="AA426" s="211">
        <f t="shared" si="140"/>
        <v>0</v>
      </c>
      <c r="AB426" s="211">
        <f t="shared" si="140"/>
        <v>0</v>
      </c>
      <c r="AC426" s="211">
        <f t="shared" si="140"/>
        <v>0</v>
      </c>
      <c r="AD426" s="211">
        <f t="shared" si="140"/>
        <v>0</v>
      </c>
      <c r="AE426" s="211">
        <f t="shared" si="140"/>
        <v>0</v>
      </c>
      <c r="AF426" s="211">
        <f t="shared" si="140"/>
        <v>0</v>
      </c>
      <c r="AG426" s="211">
        <f t="shared" si="140"/>
        <v>0</v>
      </c>
      <c r="AH426" s="211">
        <f t="shared" si="140"/>
        <v>0</v>
      </c>
      <c r="AI426" s="211">
        <f t="shared" si="140"/>
        <v>0</v>
      </c>
      <c r="AJ426" s="211">
        <f t="shared" si="140"/>
        <v>0</v>
      </c>
      <c r="AK426" s="211">
        <f t="shared" si="140"/>
        <v>0</v>
      </c>
      <c r="AL426" s="211">
        <f t="shared" si="140"/>
        <v>0</v>
      </c>
      <c r="AM426" s="211">
        <f t="shared" si="140"/>
        <v>0</v>
      </c>
      <c r="AN426" s="211">
        <f t="shared" si="140"/>
        <v>0</v>
      </c>
      <c r="AO426" s="211">
        <f t="shared" si="140"/>
        <v>0</v>
      </c>
      <c r="AP426" s="211">
        <f t="shared" si="140"/>
        <v>0</v>
      </c>
      <c r="AQ426" s="211">
        <f t="shared" si="140"/>
        <v>0</v>
      </c>
      <c r="BN426" s="40"/>
      <c r="BO426" s="40"/>
      <c r="BR426" s="41"/>
      <c r="BS426" s="41"/>
    </row>
    <row r="427" spans="2:71" s="187" customFormat="1" ht="13" x14ac:dyDescent="0.15">
      <c r="B427" s="43"/>
      <c r="C427" s="188" t="s">
        <v>189</v>
      </c>
      <c r="D427" s="189"/>
      <c r="E427" s="190"/>
      <c r="F427" s="190"/>
      <c r="G427" s="333">
        <f>G416+G420</f>
        <v>3734905.1599999964</v>
      </c>
      <c r="H427" s="334"/>
      <c r="I427" s="335">
        <f>I416+I420</f>
        <v>2315666.8851364926</v>
      </c>
      <c r="J427" s="336"/>
      <c r="K427" s="191">
        <f t="shared" ref="K427:AQ427" si="141">K416+K420</f>
        <v>0</v>
      </c>
      <c r="L427" s="191">
        <f t="shared" si="141"/>
        <v>0</v>
      </c>
      <c r="M427" s="191">
        <f t="shared" si="141"/>
        <v>0</v>
      </c>
      <c r="N427" s="191">
        <f t="shared" si="141"/>
        <v>626691.49623663677</v>
      </c>
      <c r="O427" s="191">
        <f t="shared" si="141"/>
        <v>334998.39742306713</v>
      </c>
      <c r="P427" s="191">
        <f t="shared" si="141"/>
        <v>226457.96627927478</v>
      </c>
      <c r="Q427" s="191">
        <f t="shared" si="141"/>
        <v>821908.72417031415</v>
      </c>
      <c r="R427" s="191">
        <f t="shared" si="141"/>
        <v>688999.77841302194</v>
      </c>
      <c r="S427" s="191">
        <f t="shared" si="141"/>
        <v>510584.49870910984</v>
      </c>
      <c r="T427" s="191">
        <f t="shared" si="141"/>
        <v>387848.14938428625</v>
      </c>
      <c r="U427" s="191">
        <f t="shared" si="141"/>
        <v>387848.14938428625</v>
      </c>
      <c r="V427" s="191">
        <f t="shared" si="141"/>
        <v>-125216</v>
      </c>
      <c r="W427" s="191">
        <f t="shared" si="141"/>
        <v>-125216</v>
      </c>
      <c r="X427" s="191">
        <f t="shared" si="141"/>
        <v>0</v>
      </c>
      <c r="Y427" s="191">
        <f t="shared" si="141"/>
        <v>0</v>
      </c>
      <c r="Z427" s="191">
        <f t="shared" si="141"/>
        <v>0</v>
      </c>
      <c r="AA427" s="191">
        <f t="shared" si="141"/>
        <v>0</v>
      </c>
      <c r="AB427" s="191">
        <f t="shared" si="141"/>
        <v>0</v>
      </c>
      <c r="AC427" s="191">
        <f t="shared" si="141"/>
        <v>0</v>
      </c>
      <c r="AD427" s="191">
        <f t="shared" si="141"/>
        <v>0</v>
      </c>
      <c r="AE427" s="191">
        <f t="shared" si="141"/>
        <v>0</v>
      </c>
      <c r="AF427" s="191">
        <f t="shared" si="141"/>
        <v>0</v>
      </c>
      <c r="AG427" s="191">
        <f t="shared" si="141"/>
        <v>0</v>
      </c>
      <c r="AH427" s="191">
        <f t="shared" si="141"/>
        <v>0</v>
      </c>
      <c r="AI427" s="191">
        <f t="shared" si="141"/>
        <v>0</v>
      </c>
      <c r="AJ427" s="191">
        <f t="shared" si="141"/>
        <v>0</v>
      </c>
      <c r="AK427" s="191">
        <f t="shared" si="141"/>
        <v>0</v>
      </c>
      <c r="AL427" s="191">
        <f t="shared" si="141"/>
        <v>0</v>
      </c>
      <c r="AM427" s="191">
        <f t="shared" si="141"/>
        <v>0</v>
      </c>
      <c r="AN427" s="191">
        <f t="shared" si="141"/>
        <v>0</v>
      </c>
      <c r="AO427" s="191">
        <f t="shared" si="141"/>
        <v>0</v>
      </c>
      <c r="AP427" s="191">
        <f t="shared" si="141"/>
        <v>0</v>
      </c>
      <c r="AQ427" s="191">
        <f t="shared" si="141"/>
        <v>0</v>
      </c>
      <c r="BP427" s="192"/>
      <c r="BQ427" s="192"/>
      <c r="BR427" s="192"/>
      <c r="BS427" s="192"/>
    </row>
    <row r="428" spans="2:71" s="42" customFormat="1" x14ac:dyDescent="0.15">
      <c r="B428" s="41"/>
      <c r="C428" s="200" t="s">
        <v>190</v>
      </c>
      <c r="D428" s="212"/>
      <c r="E428" s="212"/>
      <c r="F428" s="212"/>
      <c r="G428" s="345">
        <f t="shared" ref="G428:G436" si="142">SUM(K428:AQ428)</f>
        <v>-916375</v>
      </c>
      <c r="H428" s="346"/>
      <c r="I428" s="347">
        <f>IF(ISERROR(SUM(E352*E313,E353*E319,E354*E325)),0,SUM(E352*E313,E353*E319,E354*E325))</f>
        <v>-612181.82434311777</v>
      </c>
      <c r="J428" s="348"/>
      <c r="K428" s="205">
        <f t="shared" ref="K428:AQ428" si="143">SUM(K429:K431)</f>
        <v>0</v>
      </c>
      <c r="L428" s="205">
        <f t="shared" si="143"/>
        <v>0</v>
      </c>
      <c r="M428" s="205">
        <f t="shared" si="143"/>
        <v>0</v>
      </c>
      <c r="N428" s="205">
        <f t="shared" si="143"/>
        <v>-130637.5</v>
      </c>
      <c r="O428" s="205">
        <f t="shared" si="143"/>
        <v>-130637.5</v>
      </c>
      <c r="P428" s="205">
        <f t="shared" si="143"/>
        <v>-130637.5</v>
      </c>
      <c r="Q428" s="205">
        <f t="shared" si="143"/>
        <v>-130637.5</v>
      </c>
      <c r="R428" s="205">
        <f t="shared" si="143"/>
        <v>-130637.5</v>
      </c>
      <c r="S428" s="205">
        <f t="shared" si="143"/>
        <v>-52637.5</v>
      </c>
      <c r="T428" s="205">
        <f t="shared" si="143"/>
        <v>-52637.5</v>
      </c>
      <c r="U428" s="205">
        <f t="shared" si="143"/>
        <v>-52637.5</v>
      </c>
      <c r="V428" s="205">
        <f t="shared" si="143"/>
        <v>-52637.5</v>
      </c>
      <c r="W428" s="205">
        <f t="shared" si="143"/>
        <v>-52637.5</v>
      </c>
      <c r="X428" s="205">
        <f t="shared" si="143"/>
        <v>0</v>
      </c>
      <c r="Y428" s="205">
        <f t="shared" si="143"/>
        <v>0</v>
      </c>
      <c r="Z428" s="205">
        <f t="shared" si="143"/>
        <v>0</v>
      </c>
      <c r="AA428" s="205">
        <f t="shared" si="143"/>
        <v>0</v>
      </c>
      <c r="AB428" s="205">
        <f t="shared" si="143"/>
        <v>0</v>
      </c>
      <c r="AC428" s="205">
        <f t="shared" si="143"/>
        <v>0</v>
      </c>
      <c r="AD428" s="205">
        <f t="shared" si="143"/>
        <v>0</v>
      </c>
      <c r="AE428" s="205">
        <f t="shared" si="143"/>
        <v>0</v>
      </c>
      <c r="AF428" s="205">
        <f t="shared" si="143"/>
        <v>0</v>
      </c>
      <c r="AG428" s="205">
        <f t="shared" si="143"/>
        <v>0</v>
      </c>
      <c r="AH428" s="205">
        <f t="shared" si="143"/>
        <v>0</v>
      </c>
      <c r="AI428" s="205">
        <f t="shared" si="143"/>
        <v>0</v>
      </c>
      <c r="AJ428" s="205">
        <f t="shared" si="143"/>
        <v>0</v>
      </c>
      <c r="AK428" s="205">
        <f t="shared" si="143"/>
        <v>0</v>
      </c>
      <c r="AL428" s="205">
        <f t="shared" si="143"/>
        <v>0</v>
      </c>
      <c r="AM428" s="205">
        <f t="shared" si="143"/>
        <v>0</v>
      </c>
      <c r="AN428" s="205">
        <f t="shared" si="143"/>
        <v>0</v>
      </c>
      <c r="AO428" s="205">
        <f t="shared" si="143"/>
        <v>0</v>
      </c>
      <c r="AP428" s="205">
        <f t="shared" si="143"/>
        <v>0</v>
      </c>
      <c r="AQ428" s="205">
        <f t="shared" si="143"/>
        <v>0</v>
      </c>
    </row>
    <row r="429" spans="2:71" s="42" customFormat="1" x14ac:dyDescent="0.15">
      <c r="B429" s="41"/>
      <c r="C429" s="213" t="s">
        <v>128</v>
      </c>
      <c r="D429" s="214"/>
      <c r="E429" s="214"/>
      <c r="F429" s="214"/>
      <c r="G429" s="341">
        <f t="shared" si="142"/>
        <v>-260000</v>
      </c>
      <c r="H429" s="342"/>
      <c r="I429" s="349"/>
      <c r="J429" s="350"/>
      <c r="K429" s="198">
        <f t="shared" ref="K429:AQ429" si="144">$E$352*AF311</f>
        <v>0</v>
      </c>
      <c r="L429" s="198">
        <f t="shared" si="144"/>
        <v>0</v>
      </c>
      <c r="M429" s="198">
        <f t="shared" si="144"/>
        <v>0</v>
      </c>
      <c r="N429" s="198">
        <f t="shared" si="144"/>
        <v>-32500</v>
      </c>
      <c r="O429" s="198">
        <f t="shared" si="144"/>
        <v>-32500</v>
      </c>
      <c r="P429" s="198">
        <f t="shared" si="144"/>
        <v>-32500</v>
      </c>
      <c r="Q429" s="198">
        <f t="shared" si="144"/>
        <v>-32500</v>
      </c>
      <c r="R429" s="198">
        <f t="shared" si="144"/>
        <v>-32500</v>
      </c>
      <c r="S429" s="198">
        <f t="shared" si="144"/>
        <v>-19500</v>
      </c>
      <c r="T429" s="198">
        <f t="shared" si="144"/>
        <v>-19500</v>
      </c>
      <c r="U429" s="198">
        <f t="shared" si="144"/>
        <v>-19500</v>
      </c>
      <c r="V429" s="198">
        <f t="shared" si="144"/>
        <v>-19500</v>
      </c>
      <c r="W429" s="198">
        <f t="shared" si="144"/>
        <v>-19500</v>
      </c>
      <c r="X429" s="198">
        <f t="shared" si="144"/>
        <v>0</v>
      </c>
      <c r="Y429" s="198">
        <f t="shared" si="144"/>
        <v>0</v>
      </c>
      <c r="Z429" s="198">
        <f t="shared" si="144"/>
        <v>0</v>
      </c>
      <c r="AA429" s="198">
        <f t="shared" si="144"/>
        <v>0</v>
      </c>
      <c r="AB429" s="198">
        <f t="shared" si="144"/>
        <v>0</v>
      </c>
      <c r="AC429" s="198">
        <f t="shared" si="144"/>
        <v>0</v>
      </c>
      <c r="AD429" s="198">
        <f t="shared" si="144"/>
        <v>0</v>
      </c>
      <c r="AE429" s="198">
        <f t="shared" si="144"/>
        <v>0</v>
      </c>
      <c r="AF429" s="198">
        <f t="shared" si="144"/>
        <v>0</v>
      </c>
      <c r="AG429" s="198">
        <f t="shared" si="144"/>
        <v>0</v>
      </c>
      <c r="AH429" s="198">
        <f t="shared" si="144"/>
        <v>0</v>
      </c>
      <c r="AI429" s="198">
        <f t="shared" si="144"/>
        <v>0</v>
      </c>
      <c r="AJ429" s="198">
        <f t="shared" si="144"/>
        <v>0</v>
      </c>
      <c r="AK429" s="198">
        <f t="shared" si="144"/>
        <v>0</v>
      </c>
      <c r="AL429" s="198">
        <f t="shared" si="144"/>
        <v>0</v>
      </c>
      <c r="AM429" s="198">
        <f t="shared" si="144"/>
        <v>0</v>
      </c>
      <c r="AN429" s="198">
        <f t="shared" si="144"/>
        <v>0</v>
      </c>
      <c r="AO429" s="198">
        <f t="shared" si="144"/>
        <v>0</v>
      </c>
      <c r="AP429" s="198">
        <f t="shared" si="144"/>
        <v>0</v>
      </c>
      <c r="AQ429" s="198">
        <f t="shared" si="144"/>
        <v>0</v>
      </c>
    </row>
    <row r="430" spans="2:71" s="42" customFormat="1" x14ac:dyDescent="0.15">
      <c r="B430" s="41"/>
      <c r="C430" s="213" t="s">
        <v>191</v>
      </c>
      <c r="D430" s="214"/>
      <c r="E430" s="214"/>
      <c r="F430" s="214"/>
      <c r="G430" s="341">
        <f t="shared" si="142"/>
        <v>-650000</v>
      </c>
      <c r="H430" s="342"/>
      <c r="I430" s="349"/>
      <c r="J430" s="350"/>
      <c r="K430" s="198">
        <f t="shared" ref="K430:AQ430" si="145">$E$353*AF317</f>
        <v>0</v>
      </c>
      <c r="L430" s="198">
        <f t="shared" si="145"/>
        <v>0</v>
      </c>
      <c r="M430" s="198">
        <f t="shared" si="145"/>
        <v>0</v>
      </c>
      <c r="N430" s="198">
        <f t="shared" si="145"/>
        <v>-97500</v>
      </c>
      <c r="O430" s="198">
        <f t="shared" si="145"/>
        <v>-97500</v>
      </c>
      <c r="P430" s="198">
        <f t="shared" si="145"/>
        <v>-97500</v>
      </c>
      <c r="Q430" s="198">
        <f t="shared" si="145"/>
        <v>-97500</v>
      </c>
      <c r="R430" s="198">
        <f t="shared" si="145"/>
        <v>-97500</v>
      </c>
      <c r="S430" s="198">
        <f t="shared" si="145"/>
        <v>-32500</v>
      </c>
      <c r="T430" s="198">
        <f t="shared" si="145"/>
        <v>-32500</v>
      </c>
      <c r="U430" s="198">
        <f t="shared" si="145"/>
        <v>-32500</v>
      </c>
      <c r="V430" s="198">
        <f t="shared" si="145"/>
        <v>-32500</v>
      </c>
      <c r="W430" s="198">
        <f t="shared" si="145"/>
        <v>-32500</v>
      </c>
      <c r="X430" s="198">
        <f t="shared" si="145"/>
        <v>0</v>
      </c>
      <c r="Y430" s="198">
        <f t="shared" si="145"/>
        <v>0</v>
      </c>
      <c r="Z430" s="198">
        <f t="shared" si="145"/>
        <v>0</v>
      </c>
      <c r="AA430" s="198">
        <f t="shared" si="145"/>
        <v>0</v>
      </c>
      <c r="AB430" s="198">
        <f t="shared" si="145"/>
        <v>0</v>
      </c>
      <c r="AC430" s="198">
        <f t="shared" si="145"/>
        <v>0</v>
      </c>
      <c r="AD430" s="198">
        <f t="shared" si="145"/>
        <v>0</v>
      </c>
      <c r="AE430" s="198">
        <f t="shared" si="145"/>
        <v>0</v>
      </c>
      <c r="AF430" s="198">
        <f t="shared" si="145"/>
        <v>0</v>
      </c>
      <c r="AG430" s="198">
        <f t="shared" si="145"/>
        <v>0</v>
      </c>
      <c r="AH430" s="198">
        <f t="shared" si="145"/>
        <v>0</v>
      </c>
      <c r="AI430" s="198">
        <f t="shared" si="145"/>
        <v>0</v>
      </c>
      <c r="AJ430" s="198">
        <f t="shared" si="145"/>
        <v>0</v>
      </c>
      <c r="AK430" s="198">
        <f t="shared" si="145"/>
        <v>0</v>
      </c>
      <c r="AL430" s="198">
        <f t="shared" si="145"/>
        <v>0</v>
      </c>
      <c r="AM430" s="198">
        <f t="shared" si="145"/>
        <v>0</v>
      </c>
      <c r="AN430" s="198">
        <f t="shared" si="145"/>
        <v>0</v>
      </c>
      <c r="AO430" s="198">
        <f t="shared" si="145"/>
        <v>0</v>
      </c>
      <c r="AP430" s="198">
        <f t="shared" si="145"/>
        <v>0</v>
      </c>
      <c r="AQ430" s="198">
        <f t="shared" si="145"/>
        <v>0</v>
      </c>
    </row>
    <row r="431" spans="2:71" s="42" customFormat="1" x14ac:dyDescent="0.15">
      <c r="B431" s="41"/>
      <c r="C431" s="213" t="s">
        <v>156</v>
      </c>
      <c r="D431" s="214"/>
      <c r="E431" s="214"/>
      <c r="F431" s="214"/>
      <c r="G431" s="341">
        <f t="shared" si="142"/>
        <v>-6375</v>
      </c>
      <c r="H431" s="342"/>
      <c r="I431" s="349"/>
      <c r="J431" s="350"/>
      <c r="K431" s="198">
        <f t="shared" ref="K431:AQ431" si="146">$E$354*AF323</f>
        <v>0</v>
      </c>
      <c r="L431" s="198">
        <f t="shared" si="146"/>
        <v>0</v>
      </c>
      <c r="M431" s="198">
        <f t="shared" si="146"/>
        <v>0</v>
      </c>
      <c r="N431" s="198">
        <f t="shared" si="146"/>
        <v>-637.5</v>
      </c>
      <c r="O431" s="198">
        <f t="shared" si="146"/>
        <v>-637.5</v>
      </c>
      <c r="P431" s="198">
        <f t="shared" si="146"/>
        <v>-637.5</v>
      </c>
      <c r="Q431" s="198">
        <f t="shared" si="146"/>
        <v>-637.5</v>
      </c>
      <c r="R431" s="198">
        <f t="shared" si="146"/>
        <v>-637.5</v>
      </c>
      <c r="S431" s="198">
        <f t="shared" si="146"/>
        <v>-637.5</v>
      </c>
      <c r="T431" s="198">
        <f t="shared" si="146"/>
        <v>-637.5</v>
      </c>
      <c r="U431" s="198">
        <f t="shared" si="146"/>
        <v>-637.5</v>
      </c>
      <c r="V431" s="198">
        <f t="shared" si="146"/>
        <v>-637.5</v>
      </c>
      <c r="W431" s="198">
        <f t="shared" si="146"/>
        <v>-637.5</v>
      </c>
      <c r="X431" s="198">
        <f t="shared" si="146"/>
        <v>0</v>
      </c>
      <c r="Y431" s="198">
        <f t="shared" si="146"/>
        <v>0</v>
      </c>
      <c r="Z431" s="198">
        <f t="shared" si="146"/>
        <v>0</v>
      </c>
      <c r="AA431" s="198">
        <f t="shared" si="146"/>
        <v>0</v>
      </c>
      <c r="AB431" s="198">
        <f t="shared" si="146"/>
        <v>0</v>
      </c>
      <c r="AC431" s="198">
        <f t="shared" si="146"/>
        <v>0</v>
      </c>
      <c r="AD431" s="198">
        <f t="shared" si="146"/>
        <v>0</v>
      </c>
      <c r="AE431" s="198">
        <f t="shared" si="146"/>
        <v>0</v>
      </c>
      <c r="AF431" s="198">
        <f t="shared" si="146"/>
        <v>0</v>
      </c>
      <c r="AG431" s="198">
        <f t="shared" si="146"/>
        <v>0</v>
      </c>
      <c r="AH431" s="198">
        <f t="shared" si="146"/>
        <v>0</v>
      </c>
      <c r="AI431" s="198">
        <f t="shared" si="146"/>
        <v>0</v>
      </c>
      <c r="AJ431" s="198">
        <f t="shared" si="146"/>
        <v>0</v>
      </c>
      <c r="AK431" s="198">
        <f t="shared" si="146"/>
        <v>0</v>
      </c>
      <c r="AL431" s="198">
        <f t="shared" si="146"/>
        <v>0</v>
      </c>
      <c r="AM431" s="198">
        <f t="shared" si="146"/>
        <v>0</v>
      </c>
      <c r="AN431" s="198">
        <f t="shared" si="146"/>
        <v>0</v>
      </c>
      <c r="AO431" s="198">
        <f t="shared" si="146"/>
        <v>0</v>
      </c>
      <c r="AP431" s="198">
        <f t="shared" si="146"/>
        <v>0</v>
      </c>
      <c r="AQ431" s="198">
        <f t="shared" si="146"/>
        <v>0</v>
      </c>
    </row>
    <row r="432" spans="2:71" s="42" customFormat="1" x14ac:dyDescent="0.15">
      <c r="B432" s="41"/>
      <c r="C432" s="193" t="s">
        <v>192</v>
      </c>
      <c r="D432" s="215"/>
      <c r="E432" s="215"/>
      <c r="F432" s="215"/>
      <c r="G432" s="341">
        <f t="shared" si="142"/>
        <v>-196969.69696969696</v>
      </c>
      <c r="H432" s="342"/>
      <c r="I432" s="349">
        <f>IF(ISERROR(SUM(E352*E312,E353*E318,E354*E324)/$E$356),0,SUM(E352*E312,E353*E318,E354*E324)/$E$356)</f>
        <v>-189491.74401671099</v>
      </c>
      <c r="J432" s="350"/>
      <c r="K432" s="198">
        <f t="shared" ref="K432:AQ432" si="147">SUM(K433:K435)</f>
        <v>0</v>
      </c>
      <c r="L432" s="198">
        <f t="shared" si="147"/>
        <v>0</v>
      </c>
      <c r="M432" s="198">
        <f t="shared" si="147"/>
        <v>-196969.69696969696</v>
      </c>
      <c r="N432" s="198">
        <f t="shared" si="147"/>
        <v>0</v>
      </c>
      <c r="O432" s="198">
        <f t="shared" si="147"/>
        <v>0</v>
      </c>
      <c r="P432" s="198">
        <f t="shared" si="147"/>
        <v>0</v>
      </c>
      <c r="Q432" s="198">
        <f t="shared" si="147"/>
        <v>0</v>
      </c>
      <c r="R432" s="198">
        <f t="shared" si="147"/>
        <v>0</v>
      </c>
      <c r="S432" s="198">
        <f t="shared" si="147"/>
        <v>0</v>
      </c>
      <c r="T432" s="198">
        <f t="shared" si="147"/>
        <v>0</v>
      </c>
      <c r="U432" s="198">
        <f t="shared" si="147"/>
        <v>0</v>
      </c>
      <c r="V432" s="198">
        <f t="shared" si="147"/>
        <v>0</v>
      </c>
      <c r="W432" s="198">
        <f t="shared" si="147"/>
        <v>0</v>
      </c>
      <c r="X432" s="198">
        <f t="shared" si="147"/>
        <v>0</v>
      </c>
      <c r="Y432" s="198">
        <f t="shared" si="147"/>
        <v>0</v>
      </c>
      <c r="Z432" s="198">
        <f t="shared" si="147"/>
        <v>0</v>
      </c>
      <c r="AA432" s="198">
        <f t="shared" si="147"/>
        <v>0</v>
      </c>
      <c r="AB432" s="198">
        <f t="shared" si="147"/>
        <v>0</v>
      </c>
      <c r="AC432" s="198">
        <f t="shared" si="147"/>
        <v>0</v>
      </c>
      <c r="AD432" s="198">
        <f t="shared" si="147"/>
        <v>0</v>
      </c>
      <c r="AE432" s="198">
        <f t="shared" si="147"/>
        <v>0</v>
      </c>
      <c r="AF432" s="198">
        <f t="shared" si="147"/>
        <v>0</v>
      </c>
      <c r="AG432" s="198">
        <f t="shared" si="147"/>
        <v>0</v>
      </c>
      <c r="AH432" s="198">
        <f t="shared" si="147"/>
        <v>0</v>
      </c>
      <c r="AI432" s="198">
        <f t="shared" si="147"/>
        <v>0</v>
      </c>
      <c r="AJ432" s="198">
        <f t="shared" si="147"/>
        <v>0</v>
      </c>
      <c r="AK432" s="198">
        <f t="shared" si="147"/>
        <v>0</v>
      </c>
      <c r="AL432" s="198">
        <f t="shared" si="147"/>
        <v>0</v>
      </c>
      <c r="AM432" s="198">
        <f t="shared" si="147"/>
        <v>0</v>
      </c>
      <c r="AN432" s="198">
        <f t="shared" si="147"/>
        <v>0</v>
      </c>
      <c r="AO432" s="198">
        <f t="shared" si="147"/>
        <v>0</v>
      </c>
      <c r="AP432" s="198">
        <f t="shared" si="147"/>
        <v>0</v>
      </c>
      <c r="AQ432" s="198">
        <f t="shared" si="147"/>
        <v>0</v>
      </c>
    </row>
    <row r="433" spans="2:71" s="42" customFormat="1" x14ac:dyDescent="0.15">
      <c r="B433" s="41"/>
      <c r="C433" s="213" t="str">
        <f>C429</f>
        <v>Chargé d'affaires</v>
      </c>
      <c r="D433" s="214"/>
      <c r="E433" s="214"/>
      <c r="F433" s="214"/>
      <c r="G433" s="341">
        <f t="shared" si="142"/>
        <v>-98484.84848484848</v>
      </c>
      <c r="H433" s="342"/>
      <c r="I433" s="349"/>
      <c r="J433" s="350"/>
      <c r="K433" s="198">
        <f t="shared" ref="K433:AQ433" si="148">$E$352*AF310/$E$356</f>
        <v>0</v>
      </c>
      <c r="L433" s="198">
        <f t="shared" si="148"/>
        <v>0</v>
      </c>
      <c r="M433" s="198">
        <f t="shared" si="148"/>
        <v>-98484.84848484848</v>
      </c>
      <c r="N433" s="198">
        <f t="shared" si="148"/>
        <v>0</v>
      </c>
      <c r="O433" s="198">
        <f t="shared" si="148"/>
        <v>0</v>
      </c>
      <c r="P433" s="198">
        <f t="shared" si="148"/>
        <v>0</v>
      </c>
      <c r="Q433" s="198">
        <f t="shared" si="148"/>
        <v>0</v>
      </c>
      <c r="R433" s="198">
        <f t="shared" si="148"/>
        <v>0</v>
      </c>
      <c r="S433" s="198">
        <f t="shared" si="148"/>
        <v>0</v>
      </c>
      <c r="T433" s="198">
        <f t="shared" si="148"/>
        <v>0</v>
      </c>
      <c r="U433" s="198">
        <f t="shared" si="148"/>
        <v>0</v>
      </c>
      <c r="V433" s="198">
        <f t="shared" si="148"/>
        <v>0</v>
      </c>
      <c r="W433" s="198">
        <f t="shared" si="148"/>
        <v>0</v>
      </c>
      <c r="X433" s="198">
        <f t="shared" si="148"/>
        <v>0</v>
      </c>
      <c r="Y433" s="198">
        <f t="shared" si="148"/>
        <v>0</v>
      </c>
      <c r="Z433" s="198">
        <f t="shared" si="148"/>
        <v>0</v>
      </c>
      <c r="AA433" s="198">
        <f t="shared" si="148"/>
        <v>0</v>
      </c>
      <c r="AB433" s="198">
        <f t="shared" si="148"/>
        <v>0</v>
      </c>
      <c r="AC433" s="198">
        <f t="shared" si="148"/>
        <v>0</v>
      </c>
      <c r="AD433" s="198">
        <f t="shared" si="148"/>
        <v>0</v>
      </c>
      <c r="AE433" s="198">
        <f t="shared" si="148"/>
        <v>0</v>
      </c>
      <c r="AF433" s="198">
        <f t="shared" si="148"/>
        <v>0</v>
      </c>
      <c r="AG433" s="198">
        <f t="shared" si="148"/>
        <v>0</v>
      </c>
      <c r="AH433" s="198">
        <f t="shared" si="148"/>
        <v>0</v>
      </c>
      <c r="AI433" s="198">
        <f t="shared" si="148"/>
        <v>0</v>
      </c>
      <c r="AJ433" s="198">
        <f t="shared" si="148"/>
        <v>0</v>
      </c>
      <c r="AK433" s="198">
        <f t="shared" si="148"/>
        <v>0</v>
      </c>
      <c r="AL433" s="198">
        <f t="shared" si="148"/>
        <v>0</v>
      </c>
      <c r="AM433" s="198">
        <f t="shared" si="148"/>
        <v>0</v>
      </c>
      <c r="AN433" s="198">
        <f t="shared" si="148"/>
        <v>0</v>
      </c>
      <c r="AO433" s="198">
        <f t="shared" si="148"/>
        <v>0</v>
      </c>
      <c r="AP433" s="198">
        <f t="shared" si="148"/>
        <v>0</v>
      </c>
      <c r="AQ433" s="198">
        <f t="shared" si="148"/>
        <v>0</v>
      </c>
    </row>
    <row r="434" spans="2:71" s="42" customFormat="1" x14ac:dyDescent="0.15">
      <c r="B434" s="41"/>
      <c r="C434" s="213" t="str">
        <f>C430</f>
        <v>Chargé de travaux</v>
      </c>
      <c r="D434" s="214"/>
      <c r="E434" s="214"/>
      <c r="F434" s="214"/>
      <c r="G434" s="341">
        <f t="shared" si="142"/>
        <v>-98484.84848484848</v>
      </c>
      <c r="H434" s="342"/>
      <c r="I434" s="349"/>
      <c r="J434" s="350"/>
      <c r="K434" s="198">
        <f t="shared" ref="K434:AQ434" si="149">$E$353*AF316/$E$356</f>
        <v>0</v>
      </c>
      <c r="L434" s="198">
        <f t="shared" si="149"/>
        <v>0</v>
      </c>
      <c r="M434" s="198">
        <f t="shared" si="149"/>
        <v>-98484.84848484848</v>
      </c>
      <c r="N434" s="198">
        <f t="shared" si="149"/>
        <v>0</v>
      </c>
      <c r="O434" s="198">
        <f t="shared" si="149"/>
        <v>0</v>
      </c>
      <c r="P434" s="198">
        <f t="shared" si="149"/>
        <v>0</v>
      </c>
      <c r="Q434" s="198">
        <f t="shared" si="149"/>
        <v>0</v>
      </c>
      <c r="R434" s="198">
        <f t="shared" si="149"/>
        <v>0</v>
      </c>
      <c r="S434" s="198">
        <f t="shared" si="149"/>
        <v>0</v>
      </c>
      <c r="T434" s="198">
        <f t="shared" si="149"/>
        <v>0</v>
      </c>
      <c r="U434" s="198">
        <f t="shared" si="149"/>
        <v>0</v>
      </c>
      <c r="V434" s="198">
        <f t="shared" si="149"/>
        <v>0</v>
      </c>
      <c r="W434" s="198">
        <f t="shared" si="149"/>
        <v>0</v>
      </c>
      <c r="X434" s="198">
        <f t="shared" si="149"/>
        <v>0</v>
      </c>
      <c r="Y434" s="198">
        <f t="shared" si="149"/>
        <v>0</v>
      </c>
      <c r="Z434" s="198">
        <f t="shared" si="149"/>
        <v>0</v>
      </c>
      <c r="AA434" s="198">
        <f t="shared" si="149"/>
        <v>0</v>
      </c>
      <c r="AB434" s="198">
        <f t="shared" si="149"/>
        <v>0</v>
      </c>
      <c r="AC434" s="198">
        <f t="shared" si="149"/>
        <v>0</v>
      </c>
      <c r="AD434" s="198">
        <f t="shared" si="149"/>
        <v>0</v>
      </c>
      <c r="AE434" s="198">
        <f t="shared" si="149"/>
        <v>0</v>
      </c>
      <c r="AF434" s="198">
        <f t="shared" si="149"/>
        <v>0</v>
      </c>
      <c r="AG434" s="198">
        <f t="shared" si="149"/>
        <v>0</v>
      </c>
      <c r="AH434" s="198">
        <f t="shared" si="149"/>
        <v>0</v>
      </c>
      <c r="AI434" s="198">
        <f t="shared" si="149"/>
        <v>0</v>
      </c>
      <c r="AJ434" s="198">
        <f t="shared" si="149"/>
        <v>0</v>
      </c>
      <c r="AK434" s="198">
        <f t="shared" si="149"/>
        <v>0</v>
      </c>
      <c r="AL434" s="198">
        <f t="shared" si="149"/>
        <v>0</v>
      </c>
      <c r="AM434" s="198">
        <f t="shared" si="149"/>
        <v>0</v>
      </c>
      <c r="AN434" s="198">
        <f t="shared" si="149"/>
        <v>0</v>
      </c>
      <c r="AO434" s="198">
        <f t="shared" si="149"/>
        <v>0</v>
      </c>
      <c r="AP434" s="198">
        <f t="shared" si="149"/>
        <v>0</v>
      </c>
      <c r="AQ434" s="198">
        <f t="shared" si="149"/>
        <v>0</v>
      </c>
    </row>
    <row r="435" spans="2:71" s="42" customFormat="1" x14ac:dyDescent="0.15">
      <c r="B435" s="41"/>
      <c r="C435" s="213" t="str">
        <f>C431</f>
        <v>Appui</v>
      </c>
      <c r="D435" s="214"/>
      <c r="E435" s="214"/>
      <c r="F435" s="214"/>
      <c r="G435" s="341">
        <f t="shared" si="142"/>
        <v>0</v>
      </c>
      <c r="H435" s="342"/>
      <c r="I435" s="349"/>
      <c r="J435" s="350"/>
      <c r="K435" s="198">
        <f t="shared" ref="K435:AQ435" si="150">$E$354*AF322/$E$356</f>
        <v>0</v>
      </c>
      <c r="L435" s="198">
        <f t="shared" si="150"/>
        <v>0</v>
      </c>
      <c r="M435" s="198">
        <f t="shared" si="150"/>
        <v>0</v>
      </c>
      <c r="N435" s="198">
        <f t="shared" si="150"/>
        <v>0</v>
      </c>
      <c r="O435" s="198">
        <f t="shared" si="150"/>
        <v>0</v>
      </c>
      <c r="P435" s="198">
        <f t="shared" si="150"/>
        <v>0</v>
      </c>
      <c r="Q435" s="198">
        <f t="shared" si="150"/>
        <v>0</v>
      </c>
      <c r="R435" s="198">
        <f t="shared" si="150"/>
        <v>0</v>
      </c>
      <c r="S435" s="198">
        <f t="shared" si="150"/>
        <v>0</v>
      </c>
      <c r="T435" s="198">
        <f t="shared" si="150"/>
        <v>0</v>
      </c>
      <c r="U435" s="198">
        <f t="shared" si="150"/>
        <v>0</v>
      </c>
      <c r="V435" s="198">
        <f t="shared" si="150"/>
        <v>0</v>
      </c>
      <c r="W435" s="198">
        <f t="shared" si="150"/>
        <v>0</v>
      </c>
      <c r="X435" s="198">
        <f t="shared" si="150"/>
        <v>0</v>
      </c>
      <c r="Y435" s="198">
        <f t="shared" si="150"/>
        <v>0</v>
      </c>
      <c r="Z435" s="198">
        <f t="shared" si="150"/>
        <v>0</v>
      </c>
      <c r="AA435" s="198">
        <f t="shared" si="150"/>
        <v>0</v>
      </c>
      <c r="AB435" s="198">
        <f t="shared" si="150"/>
        <v>0</v>
      </c>
      <c r="AC435" s="198">
        <f t="shared" si="150"/>
        <v>0</v>
      </c>
      <c r="AD435" s="198">
        <f t="shared" si="150"/>
        <v>0</v>
      </c>
      <c r="AE435" s="198">
        <f t="shared" si="150"/>
        <v>0</v>
      </c>
      <c r="AF435" s="198">
        <f t="shared" si="150"/>
        <v>0</v>
      </c>
      <c r="AG435" s="198">
        <f t="shared" si="150"/>
        <v>0</v>
      </c>
      <c r="AH435" s="198">
        <f t="shared" si="150"/>
        <v>0</v>
      </c>
      <c r="AI435" s="198">
        <f t="shared" si="150"/>
        <v>0</v>
      </c>
      <c r="AJ435" s="198">
        <f t="shared" si="150"/>
        <v>0</v>
      </c>
      <c r="AK435" s="198">
        <f t="shared" si="150"/>
        <v>0</v>
      </c>
      <c r="AL435" s="198">
        <f t="shared" si="150"/>
        <v>0</v>
      </c>
      <c r="AM435" s="198">
        <f t="shared" si="150"/>
        <v>0</v>
      </c>
      <c r="AN435" s="198">
        <f t="shared" si="150"/>
        <v>0</v>
      </c>
      <c r="AO435" s="198">
        <f t="shared" si="150"/>
        <v>0</v>
      </c>
      <c r="AP435" s="198">
        <f t="shared" si="150"/>
        <v>0</v>
      </c>
      <c r="AQ435" s="198">
        <f t="shared" si="150"/>
        <v>0</v>
      </c>
    </row>
    <row r="436" spans="2:71" s="42" customFormat="1" x14ac:dyDescent="0.15">
      <c r="B436" s="41"/>
      <c r="C436" s="206" t="s">
        <v>193</v>
      </c>
      <c r="D436" s="216"/>
      <c r="E436" s="216"/>
      <c r="F436" s="216"/>
      <c r="G436" s="343">
        <f t="shared" si="142"/>
        <v>-560865.82480995008</v>
      </c>
      <c r="H436" s="344"/>
      <c r="I436" s="351">
        <f>E337</f>
        <v>-367406.80482640851</v>
      </c>
      <c r="J436" s="352"/>
      <c r="K436" s="211">
        <f t="shared" ref="K436:AQ436" si="151">AF335</f>
        <v>0</v>
      </c>
      <c r="L436" s="211">
        <f t="shared" si="151"/>
        <v>0</v>
      </c>
      <c r="M436" s="211">
        <f t="shared" si="151"/>
        <v>0</v>
      </c>
      <c r="N436" s="211">
        <f t="shared" si="151"/>
        <v>-81936.882515865917</v>
      </c>
      <c r="O436" s="211">
        <f t="shared" si="151"/>
        <v>-64180.92053557669</v>
      </c>
      <c r="P436" s="211">
        <f t="shared" si="151"/>
        <v>-87281.107190315204</v>
      </c>
      <c r="Q436" s="211">
        <f t="shared" si="151"/>
        <v>-114573.28263759118</v>
      </c>
      <c r="R436" s="211">
        <f t="shared" si="151"/>
        <v>-86836.558993658924</v>
      </c>
      <c r="S436" s="211">
        <f t="shared" si="151"/>
        <v>-49603.133667727758</v>
      </c>
      <c r="T436" s="211">
        <f t="shared" si="151"/>
        <v>-38226.969634607201</v>
      </c>
      <c r="U436" s="211">
        <f t="shared" si="151"/>
        <v>-38226.969634607201</v>
      </c>
      <c r="V436" s="211">
        <f t="shared" si="151"/>
        <v>0</v>
      </c>
      <c r="W436" s="211">
        <f t="shared" si="151"/>
        <v>0</v>
      </c>
      <c r="X436" s="211">
        <f t="shared" si="151"/>
        <v>0</v>
      </c>
      <c r="Y436" s="211">
        <f t="shared" si="151"/>
        <v>0</v>
      </c>
      <c r="Z436" s="211">
        <f t="shared" si="151"/>
        <v>0</v>
      </c>
      <c r="AA436" s="211">
        <f t="shared" si="151"/>
        <v>0</v>
      </c>
      <c r="AB436" s="211">
        <f t="shared" si="151"/>
        <v>0</v>
      </c>
      <c r="AC436" s="211">
        <f t="shared" si="151"/>
        <v>0</v>
      </c>
      <c r="AD436" s="211">
        <f t="shared" si="151"/>
        <v>0</v>
      </c>
      <c r="AE436" s="211">
        <f t="shared" si="151"/>
        <v>0</v>
      </c>
      <c r="AF436" s="211">
        <f t="shared" si="151"/>
        <v>0</v>
      </c>
      <c r="AG436" s="211">
        <f t="shared" si="151"/>
        <v>0</v>
      </c>
      <c r="AH436" s="211">
        <f t="shared" si="151"/>
        <v>0</v>
      </c>
      <c r="AI436" s="211">
        <f t="shared" si="151"/>
        <v>0</v>
      </c>
      <c r="AJ436" s="211">
        <f t="shared" si="151"/>
        <v>0</v>
      </c>
      <c r="AK436" s="211">
        <f t="shared" si="151"/>
        <v>0</v>
      </c>
      <c r="AL436" s="211">
        <f t="shared" si="151"/>
        <v>0</v>
      </c>
      <c r="AM436" s="211">
        <f t="shared" si="151"/>
        <v>0</v>
      </c>
      <c r="AN436" s="211">
        <f t="shared" si="151"/>
        <v>0</v>
      </c>
      <c r="AO436" s="211">
        <f t="shared" si="151"/>
        <v>0</v>
      </c>
      <c r="AP436" s="211">
        <f t="shared" si="151"/>
        <v>0</v>
      </c>
      <c r="AQ436" s="211">
        <f t="shared" si="151"/>
        <v>0</v>
      </c>
    </row>
    <row r="437" spans="2:71" s="187" customFormat="1" ht="13" x14ac:dyDescent="0.15">
      <c r="B437" s="43"/>
      <c r="C437" s="188" t="s">
        <v>194</v>
      </c>
      <c r="D437" s="189"/>
      <c r="E437" s="190"/>
      <c r="F437" s="190"/>
      <c r="G437" s="333">
        <f>SUM(G427,G428,G432,G436)</f>
        <v>2060694.6382203496</v>
      </c>
      <c r="H437" s="334"/>
      <c r="I437" s="335">
        <f>SUM(I427,I428,I432,I436)</f>
        <v>1146586.5119502554</v>
      </c>
      <c r="J437" s="336"/>
      <c r="K437" s="191">
        <f t="shared" ref="K437:AQ437" si="152">SUM(K427,K428,K432,K436)</f>
        <v>0</v>
      </c>
      <c r="L437" s="191">
        <f t="shared" si="152"/>
        <v>0</v>
      </c>
      <c r="M437" s="191">
        <f>SUM(M427,M428,M432,M436)</f>
        <v>-196969.69696969696</v>
      </c>
      <c r="N437" s="191">
        <f t="shared" si="152"/>
        <v>414117.11372077087</v>
      </c>
      <c r="O437" s="191">
        <f t="shared" si="152"/>
        <v>140179.97688749043</v>
      </c>
      <c r="P437" s="191">
        <f t="shared" si="152"/>
        <v>8539.3590889595798</v>
      </c>
      <c r="Q437" s="191">
        <f t="shared" si="152"/>
        <v>576697.94153272291</v>
      </c>
      <c r="R437" s="191">
        <f t="shared" si="152"/>
        <v>471525.71941936301</v>
      </c>
      <c r="S437" s="191">
        <f t="shared" si="152"/>
        <v>408343.86504138209</v>
      </c>
      <c r="T437" s="191">
        <f t="shared" si="152"/>
        <v>296983.67974967905</v>
      </c>
      <c r="U437" s="191">
        <f t="shared" si="152"/>
        <v>296983.67974967905</v>
      </c>
      <c r="V437" s="191">
        <f t="shared" si="152"/>
        <v>-177853.5</v>
      </c>
      <c r="W437" s="191">
        <f t="shared" si="152"/>
        <v>-177853.5</v>
      </c>
      <c r="X437" s="191">
        <f t="shared" si="152"/>
        <v>0</v>
      </c>
      <c r="Y437" s="191">
        <f t="shared" si="152"/>
        <v>0</v>
      </c>
      <c r="Z437" s="191">
        <f t="shared" si="152"/>
        <v>0</v>
      </c>
      <c r="AA437" s="191">
        <f t="shared" si="152"/>
        <v>0</v>
      </c>
      <c r="AB437" s="191">
        <f t="shared" si="152"/>
        <v>0</v>
      </c>
      <c r="AC437" s="191">
        <f t="shared" si="152"/>
        <v>0</v>
      </c>
      <c r="AD437" s="191">
        <f t="shared" si="152"/>
        <v>0</v>
      </c>
      <c r="AE437" s="191">
        <f t="shared" si="152"/>
        <v>0</v>
      </c>
      <c r="AF437" s="191">
        <f t="shared" si="152"/>
        <v>0</v>
      </c>
      <c r="AG437" s="191">
        <f t="shared" si="152"/>
        <v>0</v>
      </c>
      <c r="AH437" s="191">
        <f t="shared" si="152"/>
        <v>0</v>
      </c>
      <c r="AI437" s="191">
        <f t="shared" si="152"/>
        <v>0</v>
      </c>
      <c r="AJ437" s="191">
        <f t="shared" si="152"/>
        <v>0</v>
      </c>
      <c r="AK437" s="191">
        <f t="shared" si="152"/>
        <v>0</v>
      </c>
      <c r="AL437" s="191">
        <f t="shared" si="152"/>
        <v>0</v>
      </c>
      <c r="AM437" s="191">
        <f t="shared" si="152"/>
        <v>0</v>
      </c>
      <c r="AN437" s="191">
        <f t="shared" si="152"/>
        <v>0</v>
      </c>
      <c r="AO437" s="191">
        <f t="shared" si="152"/>
        <v>0</v>
      </c>
      <c r="AP437" s="191">
        <f t="shared" si="152"/>
        <v>0</v>
      </c>
      <c r="AQ437" s="191">
        <f t="shared" si="152"/>
        <v>0</v>
      </c>
      <c r="BP437" s="192"/>
      <c r="BQ437" s="192"/>
      <c r="BR437" s="192"/>
      <c r="BS437" s="192"/>
    </row>
    <row r="438" spans="2:71" x14ac:dyDescent="0.15">
      <c r="B438" s="41"/>
      <c r="C438" s="200" t="s">
        <v>195</v>
      </c>
      <c r="D438" s="201"/>
      <c r="E438" s="202"/>
      <c r="F438" s="202"/>
      <c r="G438" s="345">
        <v>-54937.707653257377</v>
      </c>
      <c r="H438" s="346"/>
      <c r="I438" s="347">
        <f>G438</f>
        <v>-54937.707653257377</v>
      </c>
      <c r="J438" s="348"/>
      <c r="K438" s="205">
        <f t="shared" ref="K438:AQ438" si="153">IF(YEAR($E$372)=YEAR(K415),$G438,0)</f>
        <v>0</v>
      </c>
      <c r="L438" s="205">
        <f t="shared" si="153"/>
        <v>0</v>
      </c>
      <c r="M438" s="205">
        <f t="shared" si="153"/>
        <v>-54937.707653257377</v>
      </c>
      <c r="N438" s="205">
        <f t="shared" si="153"/>
        <v>0</v>
      </c>
      <c r="O438" s="205">
        <f t="shared" si="153"/>
        <v>0</v>
      </c>
      <c r="P438" s="205">
        <f t="shared" si="153"/>
        <v>0</v>
      </c>
      <c r="Q438" s="205">
        <f t="shared" si="153"/>
        <v>0</v>
      </c>
      <c r="R438" s="205">
        <f t="shared" si="153"/>
        <v>0</v>
      </c>
      <c r="S438" s="205">
        <f t="shared" si="153"/>
        <v>0</v>
      </c>
      <c r="T438" s="205">
        <f t="shared" si="153"/>
        <v>0</v>
      </c>
      <c r="U438" s="205">
        <f t="shared" si="153"/>
        <v>0</v>
      </c>
      <c r="V438" s="205">
        <f t="shared" si="153"/>
        <v>0</v>
      </c>
      <c r="W438" s="205">
        <f t="shared" si="153"/>
        <v>0</v>
      </c>
      <c r="X438" s="205">
        <f t="shared" si="153"/>
        <v>0</v>
      </c>
      <c r="Y438" s="205">
        <f t="shared" si="153"/>
        <v>0</v>
      </c>
      <c r="Z438" s="205">
        <f t="shared" si="153"/>
        <v>0</v>
      </c>
      <c r="AA438" s="205">
        <f t="shared" si="153"/>
        <v>0</v>
      </c>
      <c r="AB438" s="205">
        <f t="shared" si="153"/>
        <v>0</v>
      </c>
      <c r="AC438" s="205">
        <f t="shared" si="153"/>
        <v>0</v>
      </c>
      <c r="AD438" s="205">
        <f t="shared" si="153"/>
        <v>0</v>
      </c>
      <c r="AE438" s="205">
        <f t="shared" si="153"/>
        <v>0</v>
      </c>
      <c r="AF438" s="205">
        <f t="shared" si="153"/>
        <v>0</v>
      </c>
      <c r="AG438" s="205">
        <f t="shared" si="153"/>
        <v>0</v>
      </c>
      <c r="AH438" s="205">
        <f t="shared" si="153"/>
        <v>0</v>
      </c>
      <c r="AI438" s="205">
        <f t="shared" si="153"/>
        <v>0</v>
      </c>
      <c r="AJ438" s="205">
        <f t="shared" si="153"/>
        <v>0</v>
      </c>
      <c r="AK438" s="205">
        <f t="shared" si="153"/>
        <v>0</v>
      </c>
      <c r="AL438" s="205">
        <f t="shared" si="153"/>
        <v>0</v>
      </c>
      <c r="AM438" s="205">
        <f t="shared" si="153"/>
        <v>0</v>
      </c>
      <c r="AN438" s="205">
        <f t="shared" si="153"/>
        <v>0</v>
      </c>
      <c r="AO438" s="205">
        <f t="shared" si="153"/>
        <v>0</v>
      </c>
      <c r="AP438" s="205">
        <f t="shared" si="153"/>
        <v>0</v>
      </c>
      <c r="AQ438" s="205">
        <f t="shared" si="153"/>
        <v>0</v>
      </c>
      <c r="BN438" s="40"/>
      <c r="BO438" s="40"/>
      <c r="BR438" s="41"/>
      <c r="BS438" s="41"/>
    </row>
    <row r="439" spans="2:71" x14ac:dyDescent="0.15">
      <c r="B439" s="41"/>
      <c r="C439" s="217" t="s">
        <v>196</v>
      </c>
      <c r="G439" s="343">
        <v>0</v>
      </c>
      <c r="H439" s="344"/>
      <c r="I439" s="351">
        <f>G439</f>
        <v>0</v>
      </c>
      <c r="J439" s="352"/>
      <c r="K439" s="218">
        <f t="shared" ref="K439:AQ439" si="154">IF(YEAR($E$372)=YEAR(K415),$G439,0)</f>
        <v>0</v>
      </c>
      <c r="L439" s="218">
        <f t="shared" si="154"/>
        <v>0</v>
      </c>
      <c r="M439" s="218">
        <f t="shared" si="154"/>
        <v>0</v>
      </c>
      <c r="N439" s="218">
        <f t="shared" si="154"/>
        <v>0</v>
      </c>
      <c r="O439" s="218">
        <f t="shared" si="154"/>
        <v>0</v>
      </c>
      <c r="P439" s="218">
        <f t="shared" si="154"/>
        <v>0</v>
      </c>
      <c r="Q439" s="218">
        <f t="shared" si="154"/>
        <v>0</v>
      </c>
      <c r="R439" s="218">
        <f t="shared" si="154"/>
        <v>0</v>
      </c>
      <c r="S439" s="218">
        <f t="shared" si="154"/>
        <v>0</v>
      </c>
      <c r="T439" s="218">
        <f t="shared" si="154"/>
        <v>0</v>
      </c>
      <c r="U439" s="218">
        <f t="shared" si="154"/>
        <v>0</v>
      </c>
      <c r="V439" s="218">
        <f t="shared" si="154"/>
        <v>0</v>
      </c>
      <c r="W439" s="218">
        <f t="shared" si="154"/>
        <v>0</v>
      </c>
      <c r="X439" s="218">
        <f t="shared" si="154"/>
        <v>0</v>
      </c>
      <c r="Y439" s="218">
        <f t="shared" si="154"/>
        <v>0</v>
      </c>
      <c r="Z439" s="218">
        <f t="shared" si="154"/>
        <v>0</v>
      </c>
      <c r="AA439" s="218">
        <f t="shared" si="154"/>
        <v>0</v>
      </c>
      <c r="AB439" s="218">
        <f t="shared" si="154"/>
        <v>0</v>
      </c>
      <c r="AC439" s="218">
        <f t="shared" si="154"/>
        <v>0</v>
      </c>
      <c r="AD439" s="218">
        <f t="shared" si="154"/>
        <v>0</v>
      </c>
      <c r="AE439" s="218">
        <f t="shared" si="154"/>
        <v>0</v>
      </c>
      <c r="AF439" s="218">
        <f t="shared" si="154"/>
        <v>0</v>
      </c>
      <c r="AG439" s="218">
        <f t="shared" si="154"/>
        <v>0</v>
      </c>
      <c r="AH439" s="218">
        <f t="shared" si="154"/>
        <v>0</v>
      </c>
      <c r="AI439" s="218">
        <f t="shared" si="154"/>
        <v>0</v>
      </c>
      <c r="AJ439" s="218">
        <f t="shared" si="154"/>
        <v>0</v>
      </c>
      <c r="AK439" s="218">
        <f t="shared" si="154"/>
        <v>0</v>
      </c>
      <c r="AL439" s="218">
        <f t="shared" si="154"/>
        <v>0</v>
      </c>
      <c r="AM439" s="218">
        <f t="shared" si="154"/>
        <v>0</v>
      </c>
      <c r="AN439" s="218">
        <f t="shared" si="154"/>
        <v>0</v>
      </c>
      <c r="AO439" s="218">
        <f t="shared" si="154"/>
        <v>0</v>
      </c>
      <c r="AP439" s="218">
        <f t="shared" si="154"/>
        <v>0</v>
      </c>
      <c r="AQ439" s="218">
        <f t="shared" si="154"/>
        <v>0</v>
      </c>
      <c r="BN439" s="40"/>
      <c r="BO439" s="40"/>
      <c r="BR439" s="41"/>
      <c r="BS439" s="41"/>
    </row>
    <row r="440" spans="2:71" s="187" customFormat="1" ht="13" x14ac:dyDescent="0.15">
      <c r="B440" s="43"/>
      <c r="C440" s="188" t="s">
        <v>197</v>
      </c>
      <c r="D440" s="189"/>
      <c r="E440" s="190"/>
      <c r="F440" s="190"/>
      <c r="G440" s="333">
        <f>SUM(G437:H439)</f>
        <v>2005756.9305670923</v>
      </c>
      <c r="H440" s="334"/>
      <c r="I440" s="335">
        <f>SUM(I437:J439)</f>
        <v>1091648.8042969981</v>
      </c>
      <c r="J440" s="336"/>
      <c r="K440" s="191">
        <f t="shared" ref="K440:AQ440" si="155">SUM(K429,K430,K434,K438)</f>
        <v>0</v>
      </c>
      <c r="L440" s="191">
        <f t="shared" si="155"/>
        <v>0</v>
      </c>
      <c r="M440" s="191">
        <f t="shared" si="155"/>
        <v>-153422.55613810587</v>
      </c>
      <c r="N440" s="191">
        <f t="shared" si="155"/>
        <v>-130000</v>
      </c>
      <c r="O440" s="191">
        <f t="shared" si="155"/>
        <v>-130000</v>
      </c>
      <c r="P440" s="191">
        <f t="shared" si="155"/>
        <v>-130000</v>
      </c>
      <c r="Q440" s="191">
        <f t="shared" si="155"/>
        <v>-130000</v>
      </c>
      <c r="R440" s="191">
        <f t="shared" si="155"/>
        <v>-130000</v>
      </c>
      <c r="S440" s="191">
        <f t="shared" si="155"/>
        <v>-52000</v>
      </c>
      <c r="T440" s="191">
        <f t="shared" si="155"/>
        <v>-52000</v>
      </c>
      <c r="U440" s="191">
        <f t="shared" si="155"/>
        <v>-52000</v>
      </c>
      <c r="V440" s="191">
        <f t="shared" si="155"/>
        <v>-52000</v>
      </c>
      <c r="W440" s="191">
        <f t="shared" si="155"/>
        <v>-52000</v>
      </c>
      <c r="X440" s="191">
        <f t="shared" si="155"/>
        <v>0</v>
      </c>
      <c r="Y440" s="191">
        <f t="shared" si="155"/>
        <v>0</v>
      </c>
      <c r="Z440" s="191">
        <f t="shared" si="155"/>
        <v>0</v>
      </c>
      <c r="AA440" s="191">
        <f t="shared" si="155"/>
        <v>0</v>
      </c>
      <c r="AB440" s="191">
        <f t="shared" si="155"/>
        <v>0</v>
      </c>
      <c r="AC440" s="191">
        <f t="shared" si="155"/>
        <v>0</v>
      </c>
      <c r="AD440" s="191">
        <f t="shared" si="155"/>
        <v>0</v>
      </c>
      <c r="AE440" s="191">
        <f t="shared" si="155"/>
        <v>0</v>
      </c>
      <c r="AF440" s="191">
        <f t="shared" si="155"/>
        <v>0</v>
      </c>
      <c r="AG440" s="191">
        <f t="shared" si="155"/>
        <v>0</v>
      </c>
      <c r="AH440" s="191">
        <f t="shared" si="155"/>
        <v>0</v>
      </c>
      <c r="AI440" s="191">
        <f t="shared" si="155"/>
        <v>0</v>
      </c>
      <c r="AJ440" s="191">
        <f t="shared" si="155"/>
        <v>0</v>
      </c>
      <c r="AK440" s="191">
        <f t="shared" si="155"/>
        <v>0</v>
      </c>
      <c r="AL440" s="191">
        <f t="shared" si="155"/>
        <v>0</v>
      </c>
      <c r="AM440" s="191">
        <f t="shared" si="155"/>
        <v>0</v>
      </c>
      <c r="AN440" s="191">
        <f t="shared" si="155"/>
        <v>0</v>
      </c>
      <c r="AO440" s="191">
        <f t="shared" si="155"/>
        <v>0</v>
      </c>
      <c r="AP440" s="191">
        <f t="shared" si="155"/>
        <v>0</v>
      </c>
      <c r="AQ440" s="191">
        <f t="shared" si="155"/>
        <v>0</v>
      </c>
      <c r="BP440" s="192"/>
      <c r="BQ440" s="192"/>
      <c r="BR440" s="192"/>
      <c r="BS440" s="192"/>
    </row>
    <row r="441" spans="2:71" x14ac:dyDescent="0.15">
      <c r="G441" s="219"/>
      <c r="H441" s="219"/>
      <c r="I441" s="219"/>
      <c r="J441" s="41"/>
      <c r="BN441" s="40"/>
      <c r="BO441" s="40"/>
      <c r="BR441" s="41"/>
      <c r="BS441" s="41"/>
    </row>
    <row r="442" spans="2:71" s="219" customFormat="1" ht="12" x14ac:dyDescent="0.15">
      <c r="B442" s="220"/>
      <c r="C442" s="221" t="s">
        <v>198</v>
      </c>
      <c r="D442" s="222"/>
      <c r="E442" s="223"/>
      <c r="F442" s="224"/>
      <c r="G442" s="356">
        <f>IF(G416=0,0,G427/G416)</f>
        <v>0.16647944101717971</v>
      </c>
      <c r="H442" s="357"/>
      <c r="I442" s="358">
        <f>IF(I416=0,0,I427/I416)</f>
        <v>0.15756831764660656</v>
      </c>
      <c r="J442" s="358"/>
      <c r="K442" s="225">
        <f t="shared" ref="K442:AQ442" si="156">IF(K416=0,0,K427/K416)</f>
        <v>0</v>
      </c>
      <c r="L442" s="225">
        <f t="shared" si="156"/>
        <v>0</v>
      </c>
      <c r="M442" s="225">
        <f t="shared" si="156"/>
        <v>0</v>
      </c>
      <c r="N442" s="225">
        <f t="shared" si="156"/>
        <v>0.19121166103533621</v>
      </c>
      <c r="O442" s="225">
        <f t="shared" si="156"/>
        <v>0.13048986935197171</v>
      </c>
      <c r="P442" s="225">
        <f t="shared" si="156"/>
        <v>6.4864543304167299E-2</v>
      </c>
      <c r="Q442" s="225">
        <f t="shared" si="156"/>
        <v>0.17934127076774706</v>
      </c>
      <c r="R442" s="225">
        <f t="shared" si="156"/>
        <v>0.19836108961414947</v>
      </c>
      <c r="S442" s="225">
        <f t="shared" si="156"/>
        <v>0.25733479971715012</v>
      </c>
      <c r="T442" s="225">
        <f t="shared" si="156"/>
        <v>0.25364824434917049</v>
      </c>
      <c r="U442" s="225">
        <f t="shared" si="156"/>
        <v>0.25364824434917049</v>
      </c>
      <c r="V442" s="225">
        <f t="shared" si="156"/>
        <v>0</v>
      </c>
      <c r="W442" s="225">
        <f t="shared" si="156"/>
        <v>0</v>
      </c>
      <c r="X442" s="225">
        <f t="shared" si="156"/>
        <v>0</v>
      </c>
      <c r="Y442" s="225">
        <f t="shared" si="156"/>
        <v>0</v>
      </c>
      <c r="Z442" s="225">
        <f t="shared" si="156"/>
        <v>0</v>
      </c>
      <c r="AA442" s="225">
        <f t="shared" si="156"/>
        <v>0</v>
      </c>
      <c r="AB442" s="225">
        <f t="shared" si="156"/>
        <v>0</v>
      </c>
      <c r="AC442" s="225">
        <f t="shared" si="156"/>
        <v>0</v>
      </c>
      <c r="AD442" s="225">
        <f t="shared" si="156"/>
        <v>0</v>
      </c>
      <c r="AE442" s="225">
        <f t="shared" si="156"/>
        <v>0</v>
      </c>
      <c r="AF442" s="225">
        <f t="shared" si="156"/>
        <v>0</v>
      </c>
      <c r="AG442" s="225">
        <f t="shared" si="156"/>
        <v>0</v>
      </c>
      <c r="AH442" s="225">
        <f t="shared" si="156"/>
        <v>0</v>
      </c>
      <c r="AI442" s="225">
        <f t="shared" si="156"/>
        <v>0</v>
      </c>
      <c r="AJ442" s="225">
        <f t="shared" si="156"/>
        <v>0</v>
      </c>
      <c r="AK442" s="225">
        <f t="shared" si="156"/>
        <v>0</v>
      </c>
      <c r="AL442" s="225">
        <f t="shared" si="156"/>
        <v>0</v>
      </c>
      <c r="AM442" s="225">
        <f t="shared" si="156"/>
        <v>0</v>
      </c>
      <c r="AN442" s="225">
        <f t="shared" si="156"/>
        <v>0</v>
      </c>
      <c r="AO442" s="225">
        <f t="shared" si="156"/>
        <v>0</v>
      </c>
      <c r="AP442" s="225">
        <f t="shared" si="156"/>
        <v>0</v>
      </c>
      <c r="AQ442" s="225">
        <f t="shared" si="156"/>
        <v>0</v>
      </c>
      <c r="BP442" s="226"/>
      <c r="BQ442" s="226"/>
      <c r="BR442" s="226"/>
      <c r="BS442" s="226"/>
    </row>
    <row r="443" spans="2:71" s="219" customFormat="1" ht="12" x14ac:dyDescent="0.15">
      <c r="B443" s="220"/>
      <c r="C443" s="227" t="s">
        <v>199</v>
      </c>
      <c r="D443" s="228"/>
      <c r="E443" s="229"/>
      <c r="F443" s="230"/>
      <c r="G443" s="359">
        <f>IF(G416=0,0,G437/G416)</f>
        <v>9.1853280547028265E-2</v>
      </c>
      <c r="H443" s="360"/>
      <c r="I443" s="361">
        <f>IF(I416=0,0,I437/I416)</f>
        <v>7.8018867430340047E-2</v>
      </c>
      <c r="J443" s="361"/>
      <c r="K443" s="231">
        <f t="shared" ref="K443:AQ443" si="157">IF(K416=0,0,K437/K416)</f>
        <v>0</v>
      </c>
      <c r="L443" s="231">
        <f t="shared" si="157"/>
        <v>0</v>
      </c>
      <c r="M443" s="231">
        <f t="shared" si="157"/>
        <v>0</v>
      </c>
      <c r="N443" s="231">
        <f t="shared" si="157"/>
        <v>0.12635247430867991</v>
      </c>
      <c r="O443" s="231">
        <f t="shared" si="157"/>
        <v>5.4603445898608632E-2</v>
      </c>
      <c r="P443" s="231">
        <f t="shared" si="157"/>
        <v>2.4459357138823952E-3</v>
      </c>
      <c r="Q443" s="231">
        <f t="shared" si="157"/>
        <v>0.12583604315433786</v>
      </c>
      <c r="R443" s="231">
        <f t="shared" si="157"/>
        <v>0.13575092244667233</v>
      </c>
      <c r="S443" s="231">
        <f t="shared" si="157"/>
        <v>0.20580547782359884</v>
      </c>
      <c r="T443" s="231">
        <f t="shared" si="157"/>
        <v>0.19422392265748523</v>
      </c>
      <c r="U443" s="231">
        <f t="shared" si="157"/>
        <v>0.19422392265748523</v>
      </c>
      <c r="V443" s="231">
        <f t="shared" si="157"/>
        <v>0</v>
      </c>
      <c r="W443" s="231">
        <f t="shared" si="157"/>
        <v>0</v>
      </c>
      <c r="X443" s="231">
        <f t="shared" si="157"/>
        <v>0</v>
      </c>
      <c r="Y443" s="231">
        <f t="shared" si="157"/>
        <v>0</v>
      </c>
      <c r="Z443" s="231">
        <f t="shared" si="157"/>
        <v>0</v>
      </c>
      <c r="AA443" s="231">
        <f t="shared" si="157"/>
        <v>0</v>
      </c>
      <c r="AB443" s="231">
        <f t="shared" si="157"/>
        <v>0</v>
      </c>
      <c r="AC443" s="231">
        <f t="shared" si="157"/>
        <v>0</v>
      </c>
      <c r="AD443" s="231">
        <f t="shared" si="157"/>
        <v>0</v>
      </c>
      <c r="AE443" s="231">
        <f t="shared" si="157"/>
        <v>0</v>
      </c>
      <c r="AF443" s="231">
        <f t="shared" si="157"/>
        <v>0</v>
      </c>
      <c r="AG443" s="231">
        <f t="shared" si="157"/>
        <v>0</v>
      </c>
      <c r="AH443" s="231">
        <f t="shared" si="157"/>
        <v>0</v>
      </c>
      <c r="AI443" s="231">
        <f t="shared" si="157"/>
        <v>0</v>
      </c>
      <c r="AJ443" s="231">
        <f t="shared" si="157"/>
        <v>0</v>
      </c>
      <c r="AK443" s="231">
        <f t="shared" si="157"/>
        <v>0</v>
      </c>
      <c r="AL443" s="231">
        <f t="shared" si="157"/>
        <v>0</v>
      </c>
      <c r="AM443" s="231">
        <f t="shared" si="157"/>
        <v>0</v>
      </c>
      <c r="AN443" s="231">
        <f t="shared" si="157"/>
        <v>0</v>
      </c>
      <c r="AO443" s="231">
        <f t="shared" si="157"/>
        <v>0</v>
      </c>
      <c r="AP443" s="231">
        <f t="shared" si="157"/>
        <v>0</v>
      </c>
      <c r="AQ443" s="231">
        <f t="shared" si="157"/>
        <v>0</v>
      </c>
      <c r="BP443" s="226"/>
      <c r="BQ443" s="226"/>
      <c r="BR443" s="226"/>
      <c r="BS443" s="226"/>
    </row>
    <row r="444" spans="2:71" s="219" customFormat="1" ht="12" x14ac:dyDescent="0.15">
      <c r="B444" s="220"/>
      <c r="C444" s="232" t="s">
        <v>200</v>
      </c>
      <c r="D444" s="233"/>
      <c r="E444" s="234"/>
      <c r="F444" s="235"/>
      <c r="G444" s="353">
        <f>IF(G416=0,0,-(G428+G432)/G416)</f>
        <v>4.9626160470151448E-2</v>
      </c>
      <c r="H444" s="354"/>
      <c r="I444" s="355">
        <f>IF(I416=0,0,-(I428+I432)/I416)</f>
        <v>5.4549450216266518E-2</v>
      </c>
      <c r="J444" s="355"/>
      <c r="K444" s="236">
        <f t="shared" ref="K444:AQ444" si="158">IF(K416=0,0,-(K428+K432)/K416)</f>
        <v>0</v>
      </c>
      <c r="L444" s="236">
        <f t="shared" si="158"/>
        <v>0</v>
      </c>
      <c r="M444" s="236">
        <f t="shared" si="158"/>
        <v>0</v>
      </c>
      <c r="N444" s="236">
        <f t="shared" si="158"/>
        <v>3.9859186726656309E-2</v>
      </c>
      <c r="O444" s="236">
        <f t="shared" si="158"/>
        <v>5.0886423453363069E-2</v>
      </c>
      <c r="P444" s="236">
        <f t="shared" si="158"/>
        <v>3.7418607590284911E-2</v>
      </c>
      <c r="Q444" s="236">
        <f t="shared" si="158"/>
        <v>2.8505227613409189E-2</v>
      </c>
      <c r="R444" s="236">
        <f t="shared" si="158"/>
        <v>3.7610167167477122E-2</v>
      </c>
      <c r="S444" s="236">
        <f t="shared" si="158"/>
        <v>2.6529321893551273E-2</v>
      </c>
      <c r="T444" s="236">
        <f t="shared" si="158"/>
        <v>3.4424321691685238E-2</v>
      </c>
      <c r="U444" s="236">
        <f t="shared" si="158"/>
        <v>3.4424321691685238E-2</v>
      </c>
      <c r="V444" s="236">
        <f t="shared" si="158"/>
        <v>0</v>
      </c>
      <c r="W444" s="236">
        <f t="shared" si="158"/>
        <v>0</v>
      </c>
      <c r="X444" s="236">
        <f t="shared" si="158"/>
        <v>0</v>
      </c>
      <c r="Y444" s="236">
        <f t="shared" si="158"/>
        <v>0</v>
      </c>
      <c r="Z444" s="236">
        <f t="shared" si="158"/>
        <v>0</v>
      </c>
      <c r="AA444" s="236">
        <f t="shared" si="158"/>
        <v>0</v>
      </c>
      <c r="AB444" s="236">
        <f t="shared" si="158"/>
        <v>0</v>
      </c>
      <c r="AC444" s="236">
        <f t="shared" si="158"/>
        <v>0</v>
      </c>
      <c r="AD444" s="236">
        <f t="shared" si="158"/>
        <v>0</v>
      </c>
      <c r="AE444" s="236">
        <f t="shared" si="158"/>
        <v>0</v>
      </c>
      <c r="AF444" s="236">
        <f t="shared" si="158"/>
        <v>0</v>
      </c>
      <c r="AG444" s="236">
        <f t="shared" si="158"/>
        <v>0</v>
      </c>
      <c r="AH444" s="236">
        <f t="shared" si="158"/>
        <v>0</v>
      </c>
      <c r="AI444" s="236">
        <f t="shared" si="158"/>
        <v>0</v>
      </c>
      <c r="AJ444" s="236">
        <f t="shared" si="158"/>
        <v>0</v>
      </c>
      <c r="AK444" s="236">
        <f t="shared" si="158"/>
        <v>0</v>
      </c>
      <c r="AL444" s="236">
        <f t="shared" si="158"/>
        <v>0</v>
      </c>
      <c r="AM444" s="236">
        <f t="shared" si="158"/>
        <v>0</v>
      </c>
      <c r="AN444" s="236">
        <f t="shared" si="158"/>
        <v>0</v>
      </c>
      <c r="AO444" s="236">
        <f t="shared" si="158"/>
        <v>0</v>
      </c>
      <c r="AP444" s="236">
        <f t="shared" si="158"/>
        <v>0</v>
      </c>
      <c r="AQ444" s="236">
        <f t="shared" si="158"/>
        <v>0</v>
      </c>
      <c r="BP444" s="226"/>
      <c r="BQ444" s="226"/>
      <c r="BR444" s="226"/>
      <c r="BS444" s="226"/>
    </row>
    <row r="447" spans="2:71" x14ac:dyDescent="0.15">
      <c r="B447" s="237"/>
      <c r="C447" s="112" t="s">
        <v>201</v>
      </c>
    </row>
    <row r="485" spans="2:7" ht="12" x14ac:dyDescent="0.15">
      <c r="B485" s="237"/>
      <c r="C485" s="151" t="s">
        <v>202</v>
      </c>
      <c r="D485" s="152"/>
      <c r="E485" s="153"/>
    </row>
    <row r="487" spans="2:7" x14ac:dyDescent="0.15">
      <c r="E487" s="105" t="s">
        <v>203</v>
      </c>
      <c r="F487" s="41"/>
      <c r="G487" s="238" t="s">
        <v>204</v>
      </c>
    </row>
    <row r="488" spans="2:7" ht="12" x14ac:dyDescent="0.15">
      <c r="C488" s="188" t="s">
        <v>205</v>
      </c>
      <c r="D488" s="83"/>
      <c r="E488" s="239">
        <f>SUM(E489:E491)</f>
        <v>100</v>
      </c>
      <c r="F488" s="239"/>
      <c r="G488" s="240">
        <f>SUM(G489:G491)</f>
        <v>1420</v>
      </c>
    </row>
    <row r="489" spans="2:7" x14ac:dyDescent="0.15">
      <c r="C489" s="200" t="s">
        <v>128</v>
      </c>
      <c r="D489" s="241"/>
      <c r="E489" s="242">
        <f>E310</f>
        <v>50</v>
      </c>
      <c r="F489" s="242"/>
      <c r="G489" s="243">
        <f>E311</f>
        <v>400</v>
      </c>
    </row>
    <row r="490" spans="2:7" x14ac:dyDescent="0.15">
      <c r="C490" s="193" t="s">
        <v>191</v>
      </c>
      <c r="D490" s="244"/>
      <c r="E490" s="245">
        <f>E316</f>
        <v>50</v>
      </c>
      <c r="F490" s="245"/>
      <c r="G490" s="246">
        <f>E317</f>
        <v>1000</v>
      </c>
    </row>
    <row r="491" spans="2:7" x14ac:dyDescent="0.15">
      <c r="C491" s="206" t="s">
        <v>156</v>
      </c>
      <c r="D491" s="247"/>
      <c r="E491" s="248">
        <f>E322</f>
        <v>0</v>
      </c>
      <c r="F491" s="248"/>
      <c r="G491" s="249">
        <f>E323</f>
        <v>20</v>
      </c>
    </row>
    <row r="492" spans="2:7" x14ac:dyDescent="0.15">
      <c r="D492" s="226"/>
      <c r="E492" s="250"/>
      <c r="F492" s="250"/>
      <c r="G492" s="250"/>
    </row>
    <row r="493" spans="2:7" ht="12" x14ac:dyDescent="0.15">
      <c r="C493" s="188" t="s">
        <v>206</v>
      </c>
      <c r="D493" s="83"/>
      <c r="E493" s="239">
        <f>SUM(E494:E496)</f>
        <v>750</v>
      </c>
      <c r="F493" s="239"/>
      <c r="G493" s="240">
        <f>SUM(G494:G496)</f>
        <v>10650</v>
      </c>
    </row>
    <row r="494" spans="2:7" x14ac:dyDescent="0.15">
      <c r="C494" s="200" t="s">
        <v>128</v>
      </c>
      <c r="D494" s="241"/>
      <c r="E494" s="242">
        <f>E489*$E$358</f>
        <v>375</v>
      </c>
      <c r="F494" s="242"/>
      <c r="G494" s="243">
        <f>G489*$E$358</f>
        <v>3000</v>
      </c>
    </row>
    <row r="495" spans="2:7" x14ac:dyDescent="0.15">
      <c r="C495" s="193" t="s">
        <v>191</v>
      </c>
      <c r="D495" s="244"/>
      <c r="E495" s="245">
        <f>E490*$E$358</f>
        <v>375</v>
      </c>
      <c r="F495" s="245"/>
      <c r="G495" s="246">
        <f>G490*$E$358</f>
        <v>7500</v>
      </c>
    </row>
    <row r="496" spans="2:7" x14ac:dyDescent="0.15">
      <c r="C496" s="206" t="s">
        <v>156</v>
      </c>
      <c r="D496" s="247"/>
      <c r="E496" s="248">
        <f>E491*$E$358</f>
        <v>0</v>
      </c>
      <c r="F496" s="248"/>
      <c r="G496" s="249">
        <f>G491*$E$358</f>
        <v>150</v>
      </c>
    </row>
    <row r="498" spans="2:6" ht="12" thickBot="1" x14ac:dyDescent="0.2">
      <c r="B498" s="149"/>
      <c r="C498" s="149"/>
      <c r="D498" s="150"/>
      <c r="E498" s="149"/>
      <c r="F498" s="149"/>
    </row>
    <row r="499" spans="2:6" ht="12" thickTop="1" x14ac:dyDescent="0.15">
      <c r="C499" s="310"/>
      <c r="D499" s="310"/>
      <c r="E499" s="310"/>
    </row>
  </sheetData>
  <mergeCells count="99">
    <mergeCell ref="G444:H444"/>
    <mergeCell ref="I444:J444"/>
    <mergeCell ref="C499:E499"/>
    <mergeCell ref="G440:H440"/>
    <mergeCell ref="I440:J440"/>
    <mergeCell ref="G442:H442"/>
    <mergeCell ref="I442:J442"/>
    <mergeCell ref="G443:H443"/>
    <mergeCell ref="I443:J443"/>
    <mergeCell ref="G437:H437"/>
    <mergeCell ref="I437:J437"/>
    <mergeCell ref="G438:H438"/>
    <mergeCell ref="I438:J438"/>
    <mergeCell ref="G439:H439"/>
    <mergeCell ref="I439:J439"/>
    <mergeCell ref="G434:H434"/>
    <mergeCell ref="I434:J434"/>
    <mergeCell ref="G435:H435"/>
    <mergeCell ref="I435:J435"/>
    <mergeCell ref="G436:H436"/>
    <mergeCell ref="I436:J436"/>
    <mergeCell ref="G431:H431"/>
    <mergeCell ref="I431:J431"/>
    <mergeCell ref="G432:H432"/>
    <mergeCell ref="I432:J432"/>
    <mergeCell ref="G433:H433"/>
    <mergeCell ref="I433:J433"/>
    <mergeCell ref="G428:H428"/>
    <mergeCell ref="I428:J428"/>
    <mergeCell ref="G429:H429"/>
    <mergeCell ref="I429:J429"/>
    <mergeCell ref="G430:H430"/>
    <mergeCell ref="I430:J430"/>
    <mergeCell ref="I415:J415"/>
    <mergeCell ref="G416:H416"/>
    <mergeCell ref="I416:J416"/>
    <mergeCell ref="I427:J427"/>
    <mergeCell ref="G418:H418"/>
    <mergeCell ref="G419:H419"/>
    <mergeCell ref="G420:H420"/>
    <mergeCell ref="I420:J420"/>
    <mergeCell ref="G421:H421"/>
    <mergeCell ref="G422:H422"/>
    <mergeCell ref="G423:H423"/>
    <mergeCell ref="G424:H424"/>
    <mergeCell ref="G425:H425"/>
    <mergeCell ref="G426:H426"/>
    <mergeCell ref="G427:H427"/>
    <mergeCell ref="G417:H417"/>
    <mergeCell ref="B411:F411"/>
    <mergeCell ref="G415:H415"/>
    <mergeCell ref="C387:D387"/>
    <mergeCell ref="E387:F387"/>
    <mergeCell ref="G387:H387"/>
    <mergeCell ref="C392:D392"/>
    <mergeCell ref="E392:F392"/>
    <mergeCell ref="G392:H392"/>
    <mergeCell ref="C397:D397"/>
    <mergeCell ref="E397:F397"/>
    <mergeCell ref="G397:H397"/>
    <mergeCell ref="C402:D402"/>
    <mergeCell ref="E402:F402"/>
    <mergeCell ref="G402:H402"/>
    <mergeCell ref="G381:H381"/>
    <mergeCell ref="B267:B268"/>
    <mergeCell ref="C275:E275"/>
    <mergeCell ref="C276:E276"/>
    <mergeCell ref="C286:D288"/>
    <mergeCell ref="E286:E288"/>
    <mergeCell ref="C303:E303"/>
    <mergeCell ref="C309:E309"/>
    <mergeCell ref="C315:E315"/>
    <mergeCell ref="C321:E321"/>
    <mergeCell ref="C381:D381"/>
    <mergeCell ref="E381:F381"/>
    <mergeCell ref="B254:B255"/>
    <mergeCell ref="B111:B112"/>
    <mergeCell ref="B124:B125"/>
    <mergeCell ref="B137:B138"/>
    <mergeCell ref="B150:B151"/>
    <mergeCell ref="B163:B164"/>
    <mergeCell ref="B176:B177"/>
    <mergeCell ref="B189:B190"/>
    <mergeCell ref="B202:B203"/>
    <mergeCell ref="B215:B216"/>
    <mergeCell ref="B228:B229"/>
    <mergeCell ref="B241:B242"/>
    <mergeCell ref="BN14:BQ14"/>
    <mergeCell ref="B18:B19"/>
    <mergeCell ref="B98:B99"/>
    <mergeCell ref="C3:E3"/>
    <mergeCell ref="G3:N3"/>
    <mergeCell ref="C4:E4"/>
    <mergeCell ref="B10:F10"/>
    <mergeCell ref="B31:B32"/>
    <mergeCell ref="B44:B45"/>
    <mergeCell ref="B57:B58"/>
    <mergeCell ref="B72:B73"/>
    <mergeCell ref="B85:B86"/>
  </mergeCells>
  <conditionalFormatting sqref="E16 E265 E226 E29 E239 E55 E70 E96 E109 E83 E122 E135 E148 E161 E42 E174 E187 E200 E213 E252">
    <cfRule type="cellIs" dxfId="9" priority="6" stopIfTrue="1" operator="notEqual">
      <formula>-SUM(I16:AB16)</formula>
    </cfRule>
  </conditionalFormatting>
  <conditionalFormatting sqref="E283">
    <cfRule type="cellIs" dxfId="8" priority="5" stopIfTrue="1" operator="notEqual">
      <formula>SUM(I282:AB282)</formula>
    </cfRule>
  </conditionalFormatting>
  <conditionalFormatting sqref="H441:I448 G417:G448 I417:AQ419 H420 J440:J448 H427 H437 J437 H440 I420:I440 J420:J427 K420:AQ448 G416:AQ416 E497:G499 I312:AB312 I318:AB318 I324:AB324 I298:K298 E269 E59 E87 E100 E113 E126 E139 E152 E165 E178 E191 E204 E217 E230 E243 E256 E74 E33 E46 E20 I285:AB285">
    <cfRule type="cellIs" dxfId="7" priority="4" stopIfTrue="1" operator="equal">
      <formula>0</formula>
    </cfRule>
  </conditionalFormatting>
  <conditionalFormatting sqref="E16 E265 E226 E29 E239 E55 E70 E96 E109 E83 E122 E135 E148 E161 E42 E174 E187 E200 E213 E252">
    <cfRule type="cellIs" dxfId="6" priority="3" stopIfTrue="1" operator="notEqual">
      <formula>-SUM(I16:AB16)</formula>
    </cfRule>
  </conditionalFormatting>
  <conditionalFormatting sqref="E283">
    <cfRule type="cellIs" dxfId="5" priority="2" stopIfTrue="1" operator="notEqual">
      <formula>SUM(I282:AB282)</formula>
    </cfRule>
  </conditionalFormatting>
  <conditionalFormatting sqref="H441:I448 G417:G448 I417:AQ419 H420 J440:J448 H427 H437 J437 H440 I420:I440 J420:J427 K420:AQ448 G416:AQ416 E497:G499 I312:AB312 I318:AB318 I324:AB324 I298:K298 E269 E59 E87 E100 E113 E126 E139 E152 E165 E178 E191 E204 E217 E230 E243 E256 E74 E33 E46 E20 I285:AB285">
    <cfRule type="cellIs" dxfId="4" priority="1" stopIfTrue="1" operator="equal">
      <formula>0</formula>
    </cfRule>
  </conditionalFormatting>
  <dataValidations count="1">
    <dataValidation type="list" allowBlank="1" showInputMessage="1" showErrorMessage="1" sqref="E382:E383 JA382:JA383 SW382:SW383 ACS382:ACS383 AMO382:AMO383 AWK382:AWK383 BGG382:BGG383 BQC382:BQC383 BZY382:BZY383 CJU382:CJU383 CTQ382:CTQ383 DDM382:DDM383 DNI382:DNI383 DXE382:DXE383 EHA382:EHA383 EQW382:EQW383 FAS382:FAS383 FKO382:FKO383 FUK382:FUK383 GEG382:GEG383 GOC382:GOC383 GXY382:GXY383 HHU382:HHU383 HRQ382:HRQ383 IBM382:IBM383 ILI382:ILI383 IVE382:IVE383 JFA382:JFA383 JOW382:JOW383 JYS382:JYS383 KIO382:KIO383 KSK382:KSK383 LCG382:LCG383 LMC382:LMC383 LVY382:LVY383 MFU382:MFU383 MPQ382:MPQ383 MZM382:MZM383 NJI382:NJI383 NTE382:NTE383 ODA382:ODA383 OMW382:OMW383 OWS382:OWS383 PGO382:PGO383 PQK382:PQK383 QAG382:QAG383 QKC382:QKC383 QTY382:QTY383 RDU382:RDU383 RNQ382:RNQ383 RXM382:RXM383 SHI382:SHI383 SRE382:SRE383 TBA382:TBA383 TKW382:TKW383 TUS382:TUS383 UEO382:UEO383 UOK382:UOK383 UYG382:UYG383 VIC382:VIC383 VRY382:VRY383 WBU382:WBU383 WLQ382:WLQ383 WVM382:WVM383 E65918:E65919 JA65918:JA65919 SW65918:SW65919 ACS65918:ACS65919 AMO65918:AMO65919 AWK65918:AWK65919 BGG65918:BGG65919 BQC65918:BQC65919 BZY65918:BZY65919 CJU65918:CJU65919 CTQ65918:CTQ65919 DDM65918:DDM65919 DNI65918:DNI65919 DXE65918:DXE65919 EHA65918:EHA65919 EQW65918:EQW65919 FAS65918:FAS65919 FKO65918:FKO65919 FUK65918:FUK65919 GEG65918:GEG65919 GOC65918:GOC65919 GXY65918:GXY65919 HHU65918:HHU65919 HRQ65918:HRQ65919 IBM65918:IBM65919 ILI65918:ILI65919 IVE65918:IVE65919 JFA65918:JFA65919 JOW65918:JOW65919 JYS65918:JYS65919 KIO65918:KIO65919 KSK65918:KSK65919 LCG65918:LCG65919 LMC65918:LMC65919 LVY65918:LVY65919 MFU65918:MFU65919 MPQ65918:MPQ65919 MZM65918:MZM65919 NJI65918:NJI65919 NTE65918:NTE65919 ODA65918:ODA65919 OMW65918:OMW65919 OWS65918:OWS65919 PGO65918:PGO65919 PQK65918:PQK65919 QAG65918:QAG65919 QKC65918:QKC65919 QTY65918:QTY65919 RDU65918:RDU65919 RNQ65918:RNQ65919 RXM65918:RXM65919 SHI65918:SHI65919 SRE65918:SRE65919 TBA65918:TBA65919 TKW65918:TKW65919 TUS65918:TUS65919 UEO65918:UEO65919 UOK65918:UOK65919 UYG65918:UYG65919 VIC65918:VIC65919 VRY65918:VRY65919 WBU65918:WBU65919 WLQ65918:WLQ65919 WVM65918:WVM65919 E131454:E131455 JA131454:JA131455 SW131454:SW131455 ACS131454:ACS131455 AMO131454:AMO131455 AWK131454:AWK131455 BGG131454:BGG131455 BQC131454:BQC131455 BZY131454:BZY131455 CJU131454:CJU131455 CTQ131454:CTQ131455 DDM131454:DDM131455 DNI131454:DNI131455 DXE131454:DXE131455 EHA131454:EHA131455 EQW131454:EQW131455 FAS131454:FAS131455 FKO131454:FKO131455 FUK131454:FUK131455 GEG131454:GEG131455 GOC131454:GOC131455 GXY131454:GXY131455 HHU131454:HHU131455 HRQ131454:HRQ131455 IBM131454:IBM131455 ILI131454:ILI131455 IVE131454:IVE131455 JFA131454:JFA131455 JOW131454:JOW131455 JYS131454:JYS131455 KIO131454:KIO131455 KSK131454:KSK131455 LCG131454:LCG131455 LMC131454:LMC131455 LVY131454:LVY131455 MFU131454:MFU131455 MPQ131454:MPQ131455 MZM131454:MZM131455 NJI131454:NJI131455 NTE131454:NTE131455 ODA131454:ODA131455 OMW131454:OMW131455 OWS131454:OWS131455 PGO131454:PGO131455 PQK131454:PQK131455 QAG131454:QAG131455 QKC131454:QKC131455 QTY131454:QTY131455 RDU131454:RDU131455 RNQ131454:RNQ131455 RXM131454:RXM131455 SHI131454:SHI131455 SRE131454:SRE131455 TBA131454:TBA131455 TKW131454:TKW131455 TUS131454:TUS131455 UEO131454:UEO131455 UOK131454:UOK131455 UYG131454:UYG131455 VIC131454:VIC131455 VRY131454:VRY131455 WBU131454:WBU131455 WLQ131454:WLQ131455 WVM131454:WVM131455 E196990:E196991 JA196990:JA196991 SW196990:SW196991 ACS196990:ACS196991 AMO196990:AMO196991 AWK196990:AWK196991 BGG196990:BGG196991 BQC196990:BQC196991 BZY196990:BZY196991 CJU196990:CJU196991 CTQ196990:CTQ196991 DDM196990:DDM196991 DNI196990:DNI196991 DXE196990:DXE196991 EHA196990:EHA196991 EQW196990:EQW196991 FAS196990:FAS196991 FKO196990:FKO196991 FUK196990:FUK196991 GEG196990:GEG196991 GOC196990:GOC196991 GXY196990:GXY196991 HHU196990:HHU196991 HRQ196990:HRQ196991 IBM196990:IBM196991 ILI196990:ILI196991 IVE196990:IVE196991 JFA196990:JFA196991 JOW196990:JOW196991 JYS196990:JYS196991 KIO196990:KIO196991 KSK196990:KSK196991 LCG196990:LCG196991 LMC196990:LMC196991 LVY196990:LVY196991 MFU196990:MFU196991 MPQ196990:MPQ196991 MZM196990:MZM196991 NJI196990:NJI196991 NTE196990:NTE196991 ODA196990:ODA196991 OMW196990:OMW196991 OWS196990:OWS196991 PGO196990:PGO196991 PQK196990:PQK196991 QAG196990:QAG196991 QKC196990:QKC196991 QTY196990:QTY196991 RDU196990:RDU196991 RNQ196990:RNQ196991 RXM196990:RXM196991 SHI196990:SHI196991 SRE196990:SRE196991 TBA196990:TBA196991 TKW196990:TKW196991 TUS196990:TUS196991 UEO196990:UEO196991 UOK196990:UOK196991 UYG196990:UYG196991 VIC196990:VIC196991 VRY196990:VRY196991 WBU196990:WBU196991 WLQ196990:WLQ196991 WVM196990:WVM196991 E262526:E262527 JA262526:JA262527 SW262526:SW262527 ACS262526:ACS262527 AMO262526:AMO262527 AWK262526:AWK262527 BGG262526:BGG262527 BQC262526:BQC262527 BZY262526:BZY262527 CJU262526:CJU262527 CTQ262526:CTQ262527 DDM262526:DDM262527 DNI262526:DNI262527 DXE262526:DXE262527 EHA262526:EHA262527 EQW262526:EQW262527 FAS262526:FAS262527 FKO262526:FKO262527 FUK262526:FUK262527 GEG262526:GEG262527 GOC262526:GOC262527 GXY262526:GXY262527 HHU262526:HHU262527 HRQ262526:HRQ262527 IBM262526:IBM262527 ILI262526:ILI262527 IVE262526:IVE262527 JFA262526:JFA262527 JOW262526:JOW262527 JYS262526:JYS262527 KIO262526:KIO262527 KSK262526:KSK262527 LCG262526:LCG262527 LMC262526:LMC262527 LVY262526:LVY262527 MFU262526:MFU262527 MPQ262526:MPQ262527 MZM262526:MZM262527 NJI262526:NJI262527 NTE262526:NTE262527 ODA262526:ODA262527 OMW262526:OMW262527 OWS262526:OWS262527 PGO262526:PGO262527 PQK262526:PQK262527 QAG262526:QAG262527 QKC262526:QKC262527 QTY262526:QTY262527 RDU262526:RDU262527 RNQ262526:RNQ262527 RXM262526:RXM262527 SHI262526:SHI262527 SRE262526:SRE262527 TBA262526:TBA262527 TKW262526:TKW262527 TUS262526:TUS262527 UEO262526:UEO262527 UOK262526:UOK262527 UYG262526:UYG262527 VIC262526:VIC262527 VRY262526:VRY262527 WBU262526:WBU262527 WLQ262526:WLQ262527 WVM262526:WVM262527 E328062:E328063 JA328062:JA328063 SW328062:SW328063 ACS328062:ACS328063 AMO328062:AMO328063 AWK328062:AWK328063 BGG328062:BGG328063 BQC328062:BQC328063 BZY328062:BZY328063 CJU328062:CJU328063 CTQ328062:CTQ328063 DDM328062:DDM328063 DNI328062:DNI328063 DXE328062:DXE328063 EHA328062:EHA328063 EQW328062:EQW328063 FAS328062:FAS328063 FKO328062:FKO328063 FUK328062:FUK328063 GEG328062:GEG328063 GOC328062:GOC328063 GXY328062:GXY328063 HHU328062:HHU328063 HRQ328062:HRQ328063 IBM328062:IBM328063 ILI328062:ILI328063 IVE328062:IVE328063 JFA328062:JFA328063 JOW328062:JOW328063 JYS328062:JYS328063 KIO328062:KIO328063 KSK328062:KSK328063 LCG328062:LCG328063 LMC328062:LMC328063 LVY328062:LVY328063 MFU328062:MFU328063 MPQ328062:MPQ328063 MZM328062:MZM328063 NJI328062:NJI328063 NTE328062:NTE328063 ODA328062:ODA328063 OMW328062:OMW328063 OWS328062:OWS328063 PGO328062:PGO328063 PQK328062:PQK328063 QAG328062:QAG328063 QKC328062:QKC328063 QTY328062:QTY328063 RDU328062:RDU328063 RNQ328062:RNQ328063 RXM328062:RXM328063 SHI328062:SHI328063 SRE328062:SRE328063 TBA328062:TBA328063 TKW328062:TKW328063 TUS328062:TUS328063 UEO328062:UEO328063 UOK328062:UOK328063 UYG328062:UYG328063 VIC328062:VIC328063 VRY328062:VRY328063 WBU328062:WBU328063 WLQ328062:WLQ328063 WVM328062:WVM328063 E393598:E393599 JA393598:JA393599 SW393598:SW393599 ACS393598:ACS393599 AMO393598:AMO393599 AWK393598:AWK393599 BGG393598:BGG393599 BQC393598:BQC393599 BZY393598:BZY393599 CJU393598:CJU393599 CTQ393598:CTQ393599 DDM393598:DDM393599 DNI393598:DNI393599 DXE393598:DXE393599 EHA393598:EHA393599 EQW393598:EQW393599 FAS393598:FAS393599 FKO393598:FKO393599 FUK393598:FUK393599 GEG393598:GEG393599 GOC393598:GOC393599 GXY393598:GXY393599 HHU393598:HHU393599 HRQ393598:HRQ393599 IBM393598:IBM393599 ILI393598:ILI393599 IVE393598:IVE393599 JFA393598:JFA393599 JOW393598:JOW393599 JYS393598:JYS393599 KIO393598:KIO393599 KSK393598:KSK393599 LCG393598:LCG393599 LMC393598:LMC393599 LVY393598:LVY393599 MFU393598:MFU393599 MPQ393598:MPQ393599 MZM393598:MZM393599 NJI393598:NJI393599 NTE393598:NTE393599 ODA393598:ODA393599 OMW393598:OMW393599 OWS393598:OWS393599 PGO393598:PGO393599 PQK393598:PQK393599 QAG393598:QAG393599 QKC393598:QKC393599 QTY393598:QTY393599 RDU393598:RDU393599 RNQ393598:RNQ393599 RXM393598:RXM393599 SHI393598:SHI393599 SRE393598:SRE393599 TBA393598:TBA393599 TKW393598:TKW393599 TUS393598:TUS393599 UEO393598:UEO393599 UOK393598:UOK393599 UYG393598:UYG393599 VIC393598:VIC393599 VRY393598:VRY393599 WBU393598:WBU393599 WLQ393598:WLQ393599 WVM393598:WVM393599 E459134:E459135 JA459134:JA459135 SW459134:SW459135 ACS459134:ACS459135 AMO459134:AMO459135 AWK459134:AWK459135 BGG459134:BGG459135 BQC459134:BQC459135 BZY459134:BZY459135 CJU459134:CJU459135 CTQ459134:CTQ459135 DDM459134:DDM459135 DNI459134:DNI459135 DXE459134:DXE459135 EHA459134:EHA459135 EQW459134:EQW459135 FAS459134:FAS459135 FKO459134:FKO459135 FUK459134:FUK459135 GEG459134:GEG459135 GOC459134:GOC459135 GXY459134:GXY459135 HHU459134:HHU459135 HRQ459134:HRQ459135 IBM459134:IBM459135 ILI459134:ILI459135 IVE459134:IVE459135 JFA459134:JFA459135 JOW459134:JOW459135 JYS459134:JYS459135 KIO459134:KIO459135 KSK459134:KSK459135 LCG459134:LCG459135 LMC459134:LMC459135 LVY459134:LVY459135 MFU459134:MFU459135 MPQ459134:MPQ459135 MZM459134:MZM459135 NJI459134:NJI459135 NTE459134:NTE459135 ODA459134:ODA459135 OMW459134:OMW459135 OWS459134:OWS459135 PGO459134:PGO459135 PQK459134:PQK459135 QAG459134:QAG459135 QKC459134:QKC459135 QTY459134:QTY459135 RDU459134:RDU459135 RNQ459134:RNQ459135 RXM459134:RXM459135 SHI459134:SHI459135 SRE459134:SRE459135 TBA459134:TBA459135 TKW459134:TKW459135 TUS459134:TUS459135 UEO459134:UEO459135 UOK459134:UOK459135 UYG459134:UYG459135 VIC459134:VIC459135 VRY459134:VRY459135 WBU459134:WBU459135 WLQ459134:WLQ459135 WVM459134:WVM459135 E524670:E524671 JA524670:JA524671 SW524670:SW524671 ACS524670:ACS524671 AMO524670:AMO524671 AWK524670:AWK524671 BGG524670:BGG524671 BQC524670:BQC524671 BZY524670:BZY524671 CJU524670:CJU524671 CTQ524670:CTQ524671 DDM524670:DDM524671 DNI524670:DNI524671 DXE524670:DXE524671 EHA524670:EHA524671 EQW524670:EQW524671 FAS524670:FAS524671 FKO524670:FKO524671 FUK524670:FUK524671 GEG524670:GEG524671 GOC524670:GOC524671 GXY524670:GXY524671 HHU524670:HHU524671 HRQ524670:HRQ524671 IBM524670:IBM524671 ILI524670:ILI524671 IVE524670:IVE524671 JFA524670:JFA524671 JOW524670:JOW524671 JYS524670:JYS524671 KIO524670:KIO524671 KSK524670:KSK524671 LCG524670:LCG524671 LMC524670:LMC524671 LVY524670:LVY524671 MFU524670:MFU524671 MPQ524670:MPQ524671 MZM524670:MZM524671 NJI524670:NJI524671 NTE524670:NTE524671 ODA524670:ODA524671 OMW524670:OMW524671 OWS524670:OWS524671 PGO524670:PGO524671 PQK524670:PQK524671 QAG524670:QAG524671 QKC524670:QKC524671 QTY524670:QTY524671 RDU524670:RDU524671 RNQ524670:RNQ524671 RXM524670:RXM524671 SHI524670:SHI524671 SRE524670:SRE524671 TBA524670:TBA524671 TKW524670:TKW524671 TUS524670:TUS524671 UEO524670:UEO524671 UOK524670:UOK524671 UYG524670:UYG524671 VIC524670:VIC524671 VRY524670:VRY524671 WBU524670:WBU524671 WLQ524670:WLQ524671 WVM524670:WVM524671 E590206:E590207 JA590206:JA590207 SW590206:SW590207 ACS590206:ACS590207 AMO590206:AMO590207 AWK590206:AWK590207 BGG590206:BGG590207 BQC590206:BQC590207 BZY590206:BZY590207 CJU590206:CJU590207 CTQ590206:CTQ590207 DDM590206:DDM590207 DNI590206:DNI590207 DXE590206:DXE590207 EHA590206:EHA590207 EQW590206:EQW590207 FAS590206:FAS590207 FKO590206:FKO590207 FUK590206:FUK590207 GEG590206:GEG590207 GOC590206:GOC590207 GXY590206:GXY590207 HHU590206:HHU590207 HRQ590206:HRQ590207 IBM590206:IBM590207 ILI590206:ILI590207 IVE590206:IVE590207 JFA590206:JFA590207 JOW590206:JOW590207 JYS590206:JYS590207 KIO590206:KIO590207 KSK590206:KSK590207 LCG590206:LCG590207 LMC590206:LMC590207 LVY590206:LVY590207 MFU590206:MFU590207 MPQ590206:MPQ590207 MZM590206:MZM590207 NJI590206:NJI590207 NTE590206:NTE590207 ODA590206:ODA590207 OMW590206:OMW590207 OWS590206:OWS590207 PGO590206:PGO590207 PQK590206:PQK590207 QAG590206:QAG590207 QKC590206:QKC590207 QTY590206:QTY590207 RDU590206:RDU590207 RNQ590206:RNQ590207 RXM590206:RXM590207 SHI590206:SHI590207 SRE590206:SRE590207 TBA590206:TBA590207 TKW590206:TKW590207 TUS590206:TUS590207 UEO590206:UEO590207 UOK590206:UOK590207 UYG590206:UYG590207 VIC590206:VIC590207 VRY590206:VRY590207 WBU590206:WBU590207 WLQ590206:WLQ590207 WVM590206:WVM590207 E655742:E655743 JA655742:JA655743 SW655742:SW655743 ACS655742:ACS655743 AMO655742:AMO655743 AWK655742:AWK655743 BGG655742:BGG655743 BQC655742:BQC655743 BZY655742:BZY655743 CJU655742:CJU655743 CTQ655742:CTQ655743 DDM655742:DDM655743 DNI655742:DNI655743 DXE655742:DXE655743 EHA655742:EHA655743 EQW655742:EQW655743 FAS655742:FAS655743 FKO655742:FKO655743 FUK655742:FUK655743 GEG655742:GEG655743 GOC655742:GOC655743 GXY655742:GXY655743 HHU655742:HHU655743 HRQ655742:HRQ655743 IBM655742:IBM655743 ILI655742:ILI655743 IVE655742:IVE655743 JFA655742:JFA655743 JOW655742:JOW655743 JYS655742:JYS655743 KIO655742:KIO655743 KSK655742:KSK655743 LCG655742:LCG655743 LMC655742:LMC655743 LVY655742:LVY655743 MFU655742:MFU655743 MPQ655742:MPQ655743 MZM655742:MZM655743 NJI655742:NJI655743 NTE655742:NTE655743 ODA655742:ODA655743 OMW655742:OMW655743 OWS655742:OWS655743 PGO655742:PGO655743 PQK655742:PQK655743 QAG655742:QAG655743 QKC655742:QKC655743 QTY655742:QTY655743 RDU655742:RDU655743 RNQ655742:RNQ655743 RXM655742:RXM655743 SHI655742:SHI655743 SRE655742:SRE655743 TBA655742:TBA655743 TKW655742:TKW655743 TUS655742:TUS655743 UEO655742:UEO655743 UOK655742:UOK655743 UYG655742:UYG655743 VIC655742:VIC655743 VRY655742:VRY655743 WBU655742:WBU655743 WLQ655742:WLQ655743 WVM655742:WVM655743 E721278:E721279 JA721278:JA721279 SW721278:SW721279 ACS721278:ACS721279 AMO721278:AMO721279 AWK721278:AWK721279 BGG721278:BGG721279 BQC721278:BQC721279 BZY721278:BZY721279 CJU721278:CJU721279 CTQ721278:CTQ721279 DDM721278:DDM721279 DNI721278:DNI721279 DXE721278:DXE721279 EHA721278:EHA721279 EQW721278:EQW721279 FAS721278:FAS721279 FKO721278:FKO721279 FUK721278:FUK721279 GEG721278:GEG721279 GOC721278:GOC721279 GXY721278:GXY721279 HHU721278:HHU721279 HRQ721278:HRQ721279 IBM721278:IBM721279 ILI721278:ILI721279 IVE721278:IVE721279 JFA721278:JFA721279 JOW721278:JOW721279 JYS721278:JYS721279 KIO721278:KIO721279 KSK721278:KSK721279 LCG721278:LCG721279 LMC721278:LMC721279 LVY721278:LVY721279 MFU721278:MFU721279 MPQ721278:MPQ721279 MZM721278:MZM721279 NJI721278:NJI721279 NTE721278:NTE721279 ODA721278:ODA721279 OMW721278:OMW721279 OWS721278:OWS721279 PGO721278:PGO721279 PQK721278:PQK721279 QAG721278:QAG721279 QKC721278:QKC721279 QTY721278:QTY721279 RDU721278:RDU721279 RNQ721278:RNQ721279 RXM721278:RXM721279 SHI721278:SHI721279 SRE721278:SRE721279 TBA721278:TBA721279 TKW721278:TKW721279 TUS721278:TUS721279 UEO721278:UEO721279 UOK721278:UOK721279 UYG721278:UYG721279 VIC721278:VIC721279 VRY721278:VRY721279 WBU721278:WBU721279 WLQ721278:WLQ721279 WVM721278:WVM721279 E786814:E786815 JA786814:JA786815 SW786814:SW786815 ACS786814:ACS786815 AMO786814:AMO786815 AWK786814:AWK786815 BGG786814:BGG786815 BQC786814:BQC786815 BZY786814:BZY786815 CJU786814:CJU786815 CTQ786814:CTQ786815 DDM786814:DDM786815 DNI786814:DNI786815 DXE786814:DXE786815 EHA786814:EHA786815 EQW786814:EQW786815 FAS786814:FAS786815 FKO786814:FKO786815 FUK786814:FUK786815 GEG786814:GEG786815 GOC786814:GOC786815 GXY786814:GXY786815 HHU786814:HHU786815 HRQ786814:HRQ786815 IBM786814:IBM786815 ILI786814:ILI786815 IVE786814:IVE786815 JFA786814:JFA786815 JOW786814:JOW786815 JYS786814:JYS786815 KIO786814:KIO786815 KSK786814:KSK786815 LCG786814:LCG786815 LMC786814:LMC786815 LVY786814:LVY786815 MFU786814:MFU786815 MPQ786814:MPQ786815 MZM786814:MZM786815 NJI786814:NJI786815 NTE786814:NTE786815 ODA786814:ODA786815 OMW786814:OMW786815 OWS786814:OWS786815 PGO786814:PGO786815 PQK786814:PQK786815 QAG786814:QAG786815 QKC786814:QKC786815 QTY786814:QTY786815 RDU786814:RDU786815 RNQ786814:RNQ786815 RXM786814:RXM786815 SHI786814:SHI786815 SRE786814:SRE786815 TBA786814:TBA786815 TKW786814:TKW786815 TUS786814:TUS786815 UEO786814:UEO786815 UOK786814:UOK786815 UYG786814:UYG786815 VIC786814:VIC786815 VRY786814:VRY786815 WBU786814:WBU786815 WLQ786814:WLQ786815 WVM786814:WVM786815 E852350:E852351 JA852350:JA852351 SW852350:SW852351 ACS852350:ACS852351 AMO852350:AMO852351 AWK852350:AWK852351 BGG852350:BGG852351 BQC852350:BQC852351 BZY852350:BZY852351 CJU852350:CJU852351 CTQ852350:CTQ852351 DDM852350:DDM852351 DNI852350:DNI852351 DXE852350:DXE852351 EHA852350:EHA852351 EQW852350:EQW852351 FAS852350:FAS852351 FKO852350:FKO852351 FUK852350:FUK852351 GEG852350:GEG852351 GOC852350:GOC852351 GXY852350:GXY852351 HHU852350:HHU852351 HRQ852350:HRQ852351 IBM852350:IBM852351 ILI852350:ILI852351 IVE852350:IVE852351 JFA852350:JFA852351 JOW852350:JOW852351 JYS852350:JYS852351 KIO852350:KIO852351 KSK852350:KSK852351 LCG852350:LCG852351 LMC852350:LMC852351 LVY852350:LVY852351 MFU852350:MFU852351 MPQ852350:MPQ852351 MZM852350:MZM852351 NJI852350:NJI852351 NTE852350:NTE852351 ODA852350:ODA852351 OMW852350:OMW852351 OWS852350:OWS852351 PGO852350:PGO852351 PQK852350:PQK852351 QAG852350:QAG852351 QKC852350:QKC852351 QTY852350:QTY852351 RDU852350:RDU852351 RNQ852350:RNQ852351 RXM852350:RXM852351 SHI852350:SHI852351 SRE852350:SRE852351 TBA852350:TBA852351 TKW852350:TKW852351 TUS852350:TUS852351 UEO852350:UEO852351 UOK852350:UOK852351 UYG852350:UYG852351 VIC852350:VIC852351 VRY852350:VRY852351 WBU852350:WBU852351 WLQ852350:WLQ852351 WVM852350:WVM852351 E917886:E917887 JA917886:JA917887 SW917886:SW917887 ACS917886:ACS917887 AMO917886:AMO917887 AWK917886:AWK917887 BGG917886:BGG917887 BQC917886:BQC917887 BZY917886:BZY917887 CJU917886:CJU917887 CTQ917886:CTQ917887 DDM917886:DDM917887 DNI917886:DNI917887 DXE917886:DXE917887 EHA917886:EHA917887 EQW917886:EQW917887 FAS917886:FAS917887 FKO917886:FKO917887 FUK917886:FUK917887 GEG917886:GEG917887 GOC917886:GOC917887 GXY917886:GXY917887 HHU917886:HHU917887 HRQ917886:HRQ917887 IBM917886:IBM917887 ILI917886:ILI917887 IVE917886:IVE917887 JFA917886:JFA917887 JOW917886:JOW917887 JYS917886:JYS917887 KIO917886:KIO917887 KSK917886:KSK917887 LCG917886:LCG917887 LMC917886:LMC917887 LVY917886:LVY917887 MFU917886:MFU917887 MPQ917886:MPQ917887 MZM917886:MZM917887 NJI917886:NJI917887 NTE917886:NTE917887 ODA917886:ODA917887 OMW917886:OMW917887 OWS917886:OWS917887 PGO917886:PGO917887 PQK917886:PQK917887 QAG917886:QAG917887 QKC917886:QKC917887 QTY917886:QTY917887 RDU917886:RDU917887 RNQ917886:RNQ917887 RXM917886:RXM917887 SHI917886:SHI917887 SRE917886:SRE917887 TBA917886:TBA917887 TKW917886:TKW917887 TUS917886:TUS917887 UEO917886:UEO917887 UOK917886:UOK917887 UYG917886:UYG917887 VIC917886:VIC917887 VRY917886:VRY917887 WBU917886:WBU917887 WLQ917886:WLQ917887 WVM917886:WVM917887 E983422:E983423 JA983422:JA983423 SW983422:SW983423 ACS983422:ACS983423 AMO983422:AMO983423 AWK983422:AWK983423 BGG983422:BGG983423 BQC983422:BQC983423 BZY983422:BZY983423 CJU983422:CJU983423 CTQ983422:CTQ983423 DDM983422:DDM983423 DNI983422:DNI983423 DXE983422:DXE983423 EHA983422:EHA983423 EQW983422:EQW983423 FAS983422:FAS983423 FKO983422:FKO983423 FUK983422:FUK983423 GEG983422:GEG983423 GOC983422:GOC983423 GXY983422:GXY983423 HHU983422:HHU983423 HRQ983422:HRQ983423 IBM983422:IBM983423 ILI983422:ILI983423 IVE983422:IVE983423 JFA983422:JFA983423 JOW983422:JOW983423 JYS983422:JYS983423 KIO983422:KIO983423 KSK983422:KSK983423 LCG983422:LCG983423 LMC983422:LMC983423 LVY983422:LVY983423 MFU983422:MFU983423 MPQ983422:MPQ983423 MZM983422:MZM983423 NJI983422:NJI983423 NTE983422:NTE983423 ODA983422:ODA983423 OMW983422:OMW983423 OWS983422:OWS983423 PGO983422:PGO983423 PQK983422:PQK983423 QAG983422:QAG983423 QKC983422:QKC983423 QTY983422:QTY983423 RDU983422:RDU983423 RNQ983422:RNQ983423 RXM983422:RXM983423 SHI983422:SHI983423 SRE983422:SRE983423 TBA983422:TBA983423 TKW983422:TKW983423 TUS983422:TUS983423 UEO983422:UEO983423 UOK983422:UOK983423 UYG983422:UYG983423 VIC983422:VIC983423 VRY983422:VRY983423 WBU983422:WBU983423 WLQ983422:WLQ983423 WVM983422:WVM983423 E388 JA388 SW388 ACS388 AMO388 AWK388 BGG388 BQC388 BZY388 CJU388 CTQ388 DDM388 DNI388 DXE388 EHA388 EQW388 FAS388 FKO388 FUK388 GEG388 GOC388 GXY388 HHU388 HRQ388 IBM388 ILI388 IVE388 JFA388 JOW388 JYS388 KIO388 KSK388 LCG388 LMC388 LVY388 MFU388 MPQ388 MZM388 NJI388 NTE388 ODA388 OMW388 OWS388 PGO388 PQK388 QAG388 QKC388 QTY388 RDU388 RNQ388 RXM388 SHI388 SRE388 TBA388 TKW388 TUS388 UEO388 UOK388 UYG388 VIC388 VRY388 WBU388 WLQ388 WVM388 E65924 JA65924 SW65924 ACS65924 AMO65924 AWK65924 BGG65924 BQC65924 BZY65924 CJU65924 CTQ65924 DDM65924 DNI65924 DXE65924 EHA65924 EQW65924 FAS65924 FKO65924 FUK65924 GEG65924 GOC65924 GXY65924 HHU65924 HRQ65924 IBM65924 ILI65924 IVE65924 JFA65924 JOW65924 JYS65924 KIO65924 KSK65924 LCG65924 LMC65924 LVY65924 MFU65924 MPQ65924 MZM65924 NJI65924 NTE65924 ODA65924 OMW65924 OWS65924 PGO65924 PQK65924 QAG65924 QKC65924 QTY65924 RDU65924 RNQ65924 RXM65924 SHI65924 SRE65924 TBA65924 TKW65924 TUS65924 UEO65924 UOK65924 UYG65924 VIC65924 VRY65924 WBU65924 WLQ65924 WVM65924 E131460 JA131460 SW131460 ACS131460 AMO131460 AWK131460 BGG131460 BQC131460 BZY131460 CJU131460 CTQ131460 DDM131460 DNI131460 DXE131460 EHA131460 EQW131460 FAS131460 FKO131460 FUK131460 GEG131460 GOC131460 GXY131460 HHU131460 HRQ131460 IBM131460 ILI131460 IVE131460 JFA131460 JOW131460 JYS131460 KIO131460 KSK131460 LCG131460 LMC131460 LVY131460 MFU131460 MPQ131460 MZM131460 NJI131460 NTE131460 ODA131460 OMW131460 OWS131460 PGO131460 PQK131460 QAG131460 QKC131460 QTY131460 RDU131460 RNQ131460 RXM131460 SHI131460 SRE131460 TBA131460 TKW131460 TUS131460 UEO131460 UOK131460 UYG131460 VIC131460 VRY131460 WBU131460 WLQ131460 WVM131460 E196996 JA196996 SW196996 ACS196996 AMO196996 AWK196996 BGG196996 BQC196996 BZY196996 CJU196996 CTQ196996 DDM196996 DNI196996 DXE196996 EHA196996 EQW196996 FAS196996 FKO196996 FUK196996 GEG196996 GOC196996 GXY196996 HHU196996 HRQ196996 IBM196996 ILI196996 IVE196996 JFA196996 JOW196996 JYS196996 KIO196996 KSK196996 LCG196996 LMC196996 LVY196996 MFU196996 MPQ196996 MZM196996 NJI196996 NTE196996 ODA196996 OMW196996 OWS196996 PGO196996 PQK196996 QAG196996 QKC196996 QTY196996 RDU196996 RNQ196996 RXM196996 SHI196996 SRE196996 TBA196996 TKW196996 TUS196996 UEO196996 UOK196996 UYG196996 VIC196996 VRY196996 WBU196996 WLQ196996 WVM196996 E262532 JA262532 SW262532 ACS262532 AMO262532 AWK262532 BGG262532 BQC262532 BZY262532 CJU262532 CTQ262532 DDM262532 DNI262532 DXE262532 EHA262532 EQW262532 FAS262532 FKO262532 FUK262532 GEG262532 GOC262532 GXY262532 HHU262532 HRQ262532 IBM262532 ILI262532 IVE262532 JFA262532 JOW262532 JYS262532 KIO262532 KSK262532 LCG262532 LMC262532 LVY262532 MFU262532 MPQ262532 MZM262532 NJI262532 NTE262532 ODA262532 OMW262532 OWS262532 PGO262532 PQK262532 QAG262532 QKC262532 QTY262532 RDU262532 RNQ262532 RXM262532 SHI262532 SRE262532 TBA262532 TKW262532 TUS262532 UEO262532 UOK262532 UYG262532 VIC262532 VRY262532 WBU262532 WLQ262532 WVM262532 E328068 JA328068 SW328068 ACS328068 AMO328068 AWK328068 BGG328068 BQC328068 BZY328068 CJU328068 CTQ328068 DDM328068 DNI328068 DXE328068 EHA328068 EQW328068 FAS328068 FKO328068 FUK328068 GEG328068 GOC328068 GXY328068 HHU328068 HRQ328068 IBM328068 ILI328068 IVE328068 JFA328068 JOW328068 JYS328068 KIO328068 KSK328068 LCG328068 LMC328068 LVY328068 MFU328068 MPQ328068 MZM328068 NJI328068 NTE328068 ODA328068 OMW328068 OWS328068 PGO328068 PQK328068 QAG328068 QKC328068 QTY328068 RDU328068 RNQ328068 RXM328068 SHI328068 SRE328068 TBA328068 TKW328068 TUS328068 UEO328068 UOK328068 UYG328068 VIC328068 VRY328068 WBU328068 WLQ328068 WVM328068 E393604 JA393604 SW393604 ACS393604 AMO393604 AWK393604 BGG393604 BQC393604 BZY393604 CJU393604 CTQ393604 DDM393604 DNI393604 DXE393604 EHA393604 EQW393604 FAS393604 FKO393604 FUK393604 GEG393604 GOC393604 GXY393604 HHU393604 HRQ393604 IBM393604 ILI393604 IVE393604 JFA393604 JOW393604 JYS393604 KIO393604 KSK393604 LCG393604 LMC393604 LVY393604 MFU393604 MPQ393604 MZM393604 NJI393604 NTE393604 ODA393604 OMW393604 OWS393604 PGO393604 PQK393604 QAG393604 QKC393604 QTY393604 RDU393604 RNQ393604 RXM393604 SHI393604 SRE393604 TBA393604 TKW393604 TUS393604 UEO393604 UOK393604 UYG393604 VIC393604 VRY393604 WBU393604 WLQ393604 WVM393604 E459140 JA459140 SW459140 ACS459140 AMO459140 AWK459140 BGG459140 BQC459140 BZY459140 CJU459140 CTQ459140 DDM459140 DNI459140 DXE459140 EHA459140 EQW459140 FAS459140 FKO459140 FUK459140 GEG459140 GOC459140 GXY459140 HHU459140 HRQ459140 IBM459140 ILI459140 IVE459140 JFA459140 JOW459140 JYS459140 KIO459140 KSK459140 LCG459140 LMC459140 LVY459140 MFU459140 MPQ459140 MZM459140 NJI459140 NTE459140 ODA459140 OMW459140 OWS459140 PGO459140 PQK459140 QAG459140 QKC459140 QTY459140 RDU459140 RNQ459140 RXM459140 SHI459140 SRE459140 TBA459140 TKW459140 TUS459140 UEO459140 UOK459140 UYG459140 VIC459140 VRY459140 WBU459140 WLQ459140 WVM459140 E524676 JA524676 SW524676 ACS524676 AMO524676 AWK524676 BGG524676 BQC524676 BZY524676 CJU524676 CTQ524676 DDM524676 DNI524676 DXE524676 EHA524676 EQW524676 FAS524676 FKO524676 FUK524676 GEG524676 GOC524676 GXY524676 HHU524676 HRQ524676 IBM524676 ILI524676 IVE524676 JFA524676 JOW524676 JYS524676 KIO524676 KSK524676 LCG524676 LMC524676 LVY524676 MFU524676 MPQ524676 MZM524676 NJI524676 NTE524676 ODA524676 OMW524676 OWS524676 PGO524676 PQK524676 QAG524676 QKC524676 QTY524676 RDU524676 RNQ524676 RXM524676 SHI524676 SRE524676 TBA524676 TKW524676 TUS524676 UEO524676 UOK524676 UYG524676 VIC524676 VRY524676 WBU524676 WLQ524676 WVM524676 E590212 JA590212 SW590212 ACS590212 AMO590212 AWK590212 BGG590212 BQC590212 BZY590212 CJU590212 CTQ590212 DDM590212 DNI590212 DXE590212 EHA590212 EQW590212 FAS590212 FKO590212 FUK590212 GEG590212 GOC590212 GXY590212 HHU590212 HRQ590212 IBM590212 ILI590212 IVE590212 JFA590212 JOW590212 JYS590212 KIO590212 KSK590212 LCG590212 LMC590212 LVY590212 MFU590212 MPQ590212 MZM590212 NJI590212 NTE590212 ODA590212 OMW590212 OWS590212 PGO590212 PQK590212 QAG590212 QKC590212 QTY590212 RDU590212 RNQ590212 RXM590212 SHI590212 SRE590212 TBA590212 TKW590212 TUS590212 UEO590212 UOK590212 UYG590212 VIC590212 VRY590212 WBU590212 WLQ590212 WVM590212 E655748 JA655748 SW655748 ACS655748 AMO655748 AWK655748 BGG655748 BQC655748 BZY655748 CJU655748 CTQ655748 DDM655748 DNI655748 DXE655748 EHA655748 EQW655748 FAS655748 FKO655748 FUK655748 GEG655748 GOC655748 GXY655748 HHU655748 HRQ655748 IBM655748 ILI655748 IVE655748 JFA655748 JOW655748 JYS655748 KIO655748 KSK655748 LCG655748 LMC655748 LVY655748 MFU655748 MPQ655748 MZM655748 NJI655748 NTE655748 ODA655748 OMW655748 OWS655748 PGO655748 PQK655748 QAG655748 QKC655748 QTY655748 RDU655748 RNQ655748 RXM655748 SHI655748 SRE655748 TBA655748 TKW655748 TUS655748 UEO655748 UOK655748 UYG655748 VIC655748 VRY655748 WBU655748 WLQ655748 WVM655748 E721284 JA721284 SW721284 ACS721284 AMO721284 AWK721284 BGG721284 BQC721284 BZY721284 CJU721284 CTQ721284 DDM721284 DNI721284 DXE721284 EHA721284 EQW721284 FAS721284 FKO721284 FUK721284 GEG721284 GOC721284 GXY721284 HHU721284 HRQ721284 IBM721284 ILI721284 IVE721284 JFA721284 JOW721284 JYS721284 KIO721284 KSK721284 LCG721284 LMC721284 LVY721284 MFU721284 MPQ721284 MZM721284 NJI721284 NTE721284 ODA721284 OMW721284 OWS721284 PGO721284 PQK721284 QAG721284 QKC721284 QTY721284 RDU721284 RNQ721284 RXM721284 SHI721284 SRE721284 TBA721284 TKW721284 TUS721284 UEO721284 UOK721284 UYG721284 VIC721284 VRY721284 WBU721284 WLQ721284 WVM721284 E786820 JA786820 SW786820 ACS786820 AMO786820 AWK786820 BGG786820 BQC786820 BZY786820 CJU786820 CTQ786820 DDM786820 DNI786820 DXE786820 EHA786820 EQW786820 FAS786820 FKO786820 FUK786820 GEG786820 GOC786820 GXY786820 HHU786820 HRQ786820 IBM786820 ILI786820 IVE786820 JFA786820 JOW786820 JYS786820 KIO786820 KSK786820 LCG786820 LMC786820 LVY786820 MFU786820 MPQ786820 MZM786820 NJI786820 NTE786820 ODA786820 OMW786820 OWS786820 PGO786820 PQK786820 QAG786820 QKC786820 QTY786820 RDU786820 RNQ786820 RXM786820 SHI786820 SRE786820 TBA786820 TKW786820 TUS786820 UEO786820 UOK786820 UYG786820 VIC786820 VRY786820 WBU786820 WLQ786820 WVM786820 E852356 JA852356 SW852356 ACS852356 AMO852356 AWK852356 BGG852356 BQC852356 BZY852356 CJU852356 CTQ852356 DDM852356 DNI852356 DXE852356 EHA852356 EQW852356 FAS852356 FKO852356 FUK852356 GEG852356 GOC852356 GXY852356 HHU852356 HRQ852356 IBM852356 ILI852356 IVE852356 JFA852356 JOW852356 JYS852356 KIO852356 KSK852356 LCG852356 LMC852356 LVY852356 MFU852356 MPQ852356 MZM852356 NJI852356 NTE852356 ODA852356 OMW852356 OWS852356 PGO852356 PQK852356 QAG852356 QKC852356 QTY852356 RDU852356 RNQ852356 RXM852356 SHI852356 SRE852356 TBA852356 TKW852356 TUS852356 UEO852356 UOK852356 UYG852356 VIC852356 VRY852356 WBU852356 WLQ852356 WVM852356 E917892 JA917892 SW917892 ACS917892 AMO917892 AWK917892 BGG917892 BQC917892 BZY917892 CJU917892 CTQ917892 DDM917892 DNI917892 DXE917892 EHA917892 EQW917892 FAS917892 FKO917892 FUK917892 GEG917892 GOC917892 GXY917892 HHU917892 HRQ917892 IBM917892 ILI917892 IVE917892 JFA917892 JOW917892 JYS917892 KIO917892 KSK917892 LCG917892 LMC917892 LVY917892 MFU917892 MPQ917892 MZM917892 NJI917892 NTE917892 ODA917892 OMW917892 OWS917892 PGO917892 PQK917892 QAG917892 QKC917892 QTY917892 RDU917892 RNQ917892 RXM917892 SHI917892 SRE917892 TBA917892 TKW917892 TUS917892 UEO917892 UOK917892 UYG917892 VIC917892 VRY917892 WBU917892 WLQ917892 WVM917892 E983428 JA983428 SW983428 ACS983428 AMO983428 AWK983428 BGG983428 BQC983428 BZY983428 CJU983428 CTQ983428 DDM983428 DNI983428 DXE983428 EHA983428 EQW983428 FAS983428 FKO983428 FUK983428 GEG983428 GOC983428 GXY983428 HHU983428 HRQ983428 IBM983428 ILI983428 IVE983428 JFA983428 JOW983428 JYS983428 KIO983428 KSK983428 LCG983428 LMC983428 LVY983428 MFU983428 MPQ983428 MZM983428 NJI983428 NTE983428 ODA983428 OMW983428 OWS983428 PGO983428 PQK983428 QAG983428 QKC983428 QTY983428 RDU983428 RNQ983428 RXM983428 SHI983428 SRE983428 TBA983428 TKW983428 TUS983428 UEO983428 UOK983428 UYG983428 VIC983428 VRY983428 WBU983428 WLQ983428 WVM983428 E398:E399 JA398:JA399 SW398:SW399 ACS398:ACS399 AMO398:AMO399 AWK398:AWK399 BGG398:BGG399 BQC398:BQC399 BZY398:BZY399 CJU398:CJU399 CTQ398:CTQ399 DDM398:DDM399 DNI398:DNI399 DXE398:DXE399 EHA398:EHA399 EQW398:EQW399 FAS398:FAS399 FKO398:FKO399 FUK398:FUK399 GEG398:GEG399 GOC398:GOC399 GXY398:GXY399 HHU398:HHU399 HRQ398:HRQ399 IBM398:IBM399 ILI398:ILI399 IVE398:IVE399 JFA398:JFA399 JOW398:JOW399 JYS398:JYS399 KIO398:KIO399 KSK398:KSK399 LCG398:LCG399 LMC398:LMC399 LVY398:LVY399 MFU398:MFU399 MPQ398:MPQ399 MZM398:MZM399 NJI398:NJI399 NTE398:NTE399 ODA398:ODA399 OMW398:OMW399 OWS398:OWS399 PGO398:PGO399 PQK398:PQK399 QAG398:QAG399 QKC398:QKC399 QTY398:QTY399 RDU398:RDU399 RNQ398:RNQ399 RXM398:RXM399 SHI398:SHI399 SRE398:SRE399 TBA398:TBA399 TKW398:TKW399 TUS398:TUS399 UEO398:UEO399 UOK398:UOK399 UYG398:UYG399 VIC398:VIC399 VRY398:VRY399 WBU398:WBU399 WLQ398:WLQ399 WVM398:WVM399 E65934:E65935 JA65934:JA65935 SW65934:SW65935 ACS65934:ACS65935 AMO65934:AMO65935 AWK65934:AWK65935 BGG65934:BGG65935 BQC65934:BQC65935 BZY65934:BZY65935 CJU65934:CJU65935 CTQ65934:CTQ65935 DDM65934:DDM65935 DNI65934:DNI65935 DXE65934:DXE65935 EHA65934:EHA65935 EQW65934:EQW65935 FAS65934:FAS65935 FKO65934:FKO65935 FUK65934:FUK65935 GEG65934:GEG65935 GOC65934:GOC65935 GXY65934:GXY65935 HHU65934:HHU65935 HRQ65934:HRQ65935 IBM65934:IBM65935 ILI65934:ILI65935 IVE65934:IVE65935 JFA65934:JFA65935 JOW65934:JOW65935 JYS65934:JYS65935 KIO65934:KIO65935 KSK65934:KSK65935 LCG65934:LCG65935 LMC65934:LMC65935 LVY65934:LVY65935 MFU65934:MFU65935 MPQ65934:MPQ65935 MZM65934:MZM65935 NJI65934:NJI65935 NTE65934:NTE65935 ODA65934:ODA65935 OMW65934:OMW65935 OWS65934:OWS65935 PGO65934:PGO65935 PQK65934:PQK65935 QAG65934:QAG65935 QKC65934:QKC65935 QTY65934:QTY65935 RDU65934:RDU65935 RNQ65934:RNQ65935 RXM65934:RXM65935 SHI65934:SHI65935 SRE65934:SRE65935 TBA65934:TBA65935 TKW65934:TKW65935 TUS65934:TUS65935 UEO65934:UEO65935 UOK65934:UOK65935 UYG65934:UYG65935 VIC65934:VIC65935 VRY65934:VRY65935 WBU65934:WBU65935 WLQ65934:WLQ65935 WVM65934:WVM65935 E131470:E131471 JA131470:JA131471 SW131470:SW131471 ACS131470:ACS131471 AMO131470:AMO131471 AWK131470:AWK131471 BGG131470:BGG131471 BQC131470:BQC131471 BZY131470:BZY131471 CJU131470:CJU131471 CTQ131470:CTQ131471 DDM131470:DDM131471 DNI131470:DNI131471 DXE131470:DXE131471 EHA131470:EHA131471 EQW131470:EQW131471 FAS131470:FAS131471 FKO131470:FKO131471 FUK131470:FUK131471 GEG131470:GEG131471 GOC131470:GOC131471 GXY131470:GXY131471 HHU131470:HHU131471 HRQ131470:HRQ131471 IBM131470:IBM131471 ILI131470:ILI131471 IVE131470:IVE131471 JFA131470:JFA131471 JOW131470:JOW131471 JYS131470:JYS131471 KIO131470:KIO131471 KSK131470:KSK131471 LCG131470:LCG131471 LMC131470:LMC131471 LVY131470:LVY131471 MFU131470:MFU131471 MPQ131470:MPQ131471 MZM131470:MZM131471 NJI131470:NJI131471 NTE131470:NTE131471 ODA131470:ODA131471 OMW131470:OMW131471 OWS131470:OWS131471 PGO131470:PGO131471 PQK131470:PQK131471 QAG131470:QAG131471 QKC131470:QKC131471 QTY131470:QTY131471 RDU131470:RDU131471 RNQ131470:RNQ131471 RXM131470:RXM131471 SHI131470:SHI131471 SRE131470:SRE131471 TBA131470:TBA131471 TKW131470:TKW131471 TUS131470:TUS131471 UEO131470:UEO131471 UOK131470:UOK131471 UYG131470:UYG131471 VIC131470:VIC131471 VRY131470:VRY131471 WBU131470:WBU131471 WLQ131470:WLQ131471 WVM131470:WVM131471 E197006:E197007 JA197006:JA197007 SW197006:SW197007 ACS197006:ACS197007 AMO197006:AMO197007 AWK197006:AWK197007 BGG197006:BGG197007 BQC197006:BQC197007 BZY197006:BZY197007 CJU197006:CJU197007 CTQ197006:CTQ197007 DDM197006:DDM197007 DNI197006:DNI197007 DXE197006:DXE197007 EHA197006:EHA197007 EQW197006:EQW197007 FAS197006:FAS197007 FKO197006:FKO197007 FUK197006:FUK197007 GEG197006:GEG197007 GOC197006:GOC197007 GXY197006:GXY197007 HHU197006:HHU197007 HRQ197006:HRQ197007 IBM197006:IBM197007 ILI197006:ILI197007 IVE197006:IVE197007 JFA197006:JFA197007 JOW197006:JOW197007 JYS197006:JYS197007 KIO197006:KIO197007 KSK197006:KSK197007 LCG197006:LCG197007 LMC197006:LMC197007 LVY197006:LVY197007 MFU197006:MFU197007 MPQ197006:MPQ197007 MZM197006:MZM197007 NJI197006:NJI197007 NTE197006:NTE197007 ODA197006:ODA197007 OMW197006:OMW197007 OWS197006:OWS197007 PGO197006:PGO197007 PQK197006:PQK197007 QAG197006:QAG197007 QKC197006:QKC197007 QTY197006:QTY197007 RDU197006:RDU197007 RNQ197006:RNQ197007 RXM197006:RXM197007 SHI197006:SHI197007 SRE197006:SRE197007 TBA197006:TBA197007 TKW197006:TKW197007 TUS197006:TUS197007 UEO197006:UEO197007 UOK197006:UOK197007 UYG197006:UYG197007 VIC197006:VIC197007 VRY197006:VRY197007 WBU197006:WBU197007 WLQ197006:WLQ197007 WVM197006:WVM197007 E262542:E262543 JA262542:JA262543 SW262542:SW262543 ACS262542:ACS262543 AMO262542:AMO262543 AWK262542:AWK262543 BGG262542:BGG262543 BQC262542:BQC262543 BZY262542:BZY262543 CJU262542:CJU262543 CTQ262542:CTQ262543 DDM262542:DDM262543 DNI262542:DNI262543 DXE262542:DXE262543 EHA262542:EHA262543 EQW262542:EQW262543 FAS262542:FAS262543 FKO262542:FKO262543 FUK262542:FUK262543 GEG262542:GEG262543 GOC262542:GOC262543 GXY262542:GXY262543 HHU262542:HHU262543 HRQ262542:HRQ262543 IBM262542:IBM262543 ILI262542:ILI262543 IVE262542:IVE262543 JFA262542:JFA262543 JOW262542:JOW262543 JYS262542:JYS262543 KIO262542:KIO262543 KSK262542:KSK262543 LCG262542:LCG262543 LMC262542:LMC262543 LVY262542:LVY262543 MFU262542:MFU262543 MPQ262542:MPQ262543 MZM262542:MZM262543 NJI262542:NJI262543 NTE262542:NTE262543 ODA262542:ODA262543 OMW262542:OMW262543 OWS262542:OWS262543 PGO262542:PGO262543 PQK262542:PQK262543 QAG262542:QAG262543 QKC262542:QKC262543 QTY262542:QTY262543 RDU262542:RDU262543 RNQ262542:RNQ262543 RXM262542:RXM262543 SHI262542:SHI262543 SRE262542:SRE262543 TBA262542:TBA262543 TKW262542:TKW262543 TUS262542:TUS262543 UEO262542:UEO262543 UOK262542:UOK262543 UYG262542:UYG262543 VIC262542:VIC262543 VRY262542:VRY262543 WBU262542:WBU262543 WLQ262542:WLQ262543 WVM262542:WVM262543 E328078:E328079 JA328078:JA328079 SW328078:SW328079 ACS328078:ACS328079 AMO328078:AMO328079 AWK328078:AWK328079 BGG328078:BGG328079 BQC328078:BQC328079 BZY328078:BZY328079 CJU328078:CJU328079 CTQ328078:CTQ328079 DDM328078:DDM328079 DNI328078:DNI328079 DXE328078:DXE328079 EHA328078:EHA328079 EQW328078:EQW328079 FAS328078:FAS328079 FKO328078:FKO328079 FUK328078:FUK328079 GEG328078:GEG328079 GOC328078:GOC328079 GXY328078:GXY328079 HHU328078:HHU328079 HRQ328078:HRQ328079 IBM328078:IBM328079 ILI328078:ILI328079 IVE328078:IVE328079 JFA328078:JFA328079 JOW328078:JOW328079 JYS328078:JYS328079 KIO328078:KIO328079 KSK328078:KSK328079 LCG328078:LCG328079 LMC328078:LMC328079 LVY328078:LVY328079 MFU328078:MFU328079 MPQ328078:MPQ328079 MZM328078:MZM328079 NJI328078:NJI328079 NTE328078:NTE328079 ODA328078:ODA328079 OMW328078:OMW328079 OWS328078:OWS328079 PGO328078:PGO328079 PQK328078:PQK328079 QAG328078:QAG328079 QKC328078:QKC328079 QTY328078:QTY328079 RDU328078:RDU328079 RNQ328078:RNQ328079 RXM328078:RXM328079 SHI328078:SHI328079 SRE328078:SRE328079 TBA328078:TBA328079 TKW328078:TKW328079 TUS328078:TUS328079 UEO328078:UEO328079 UOK328078:UOK328079 UYG328078:UYG328079 VIC328078:VIC328079 VRY328078:VRY328079 WBU328078:WBU328079 WLQ328078:WLQ328079 WVM328078:WVM328079 E393614:E393615 JA393614:JA393615 SW393614:SW393615 ACS393614:ACS393615 AMO393614:AMO393615 AWK393614:AWK393615 BGG393614:BGG393615 BQC393614:BQC393615 BZY393614:BZY393615 CJU393614:CJU393615 CTQ393614:CTQ393615 DDM393614:DDM393615 DNI393614:DNI393615 DXE393614:DXE393615 EHA393614:EHA393615 EQW393614:EQW393615 FAS393614:FAS393615 FKO393614:FKO393615 FUK393614:FUK393615 GEG393614:GEG393615 GOC393614:GOC393615 GXY393614:GXY393615 HHU393614:HHU393615 HRQ393614:HRQ393615 IBM393614:IBM393615 ILI393614:ILI393615 IVE393614:IVE393615 JFA393614:JFA393615 JOW393614:JOW393615 JYS393614:JYS393615 KIO393614:KIO393615 KSK393614:KSK393615 LCG393614:LCG393615 LMC393614:LMC393615 LVY393614:LVY393615 MFU393614:MFU393615 MPQ393614:MPQ393615 MZM393614:MZM393615 NJI393614:NJI393615 NTE393614:NTE393615 ODA393614:ODA393615 OMW393614:OMW393615 OWS393614:OWS393615 PGO393614:PGO393615 PQK393614:PQK393615 QAG393614:QAG393615 QKC393614:QKC393615 QTY393614:QTY393615 RDU393614:RDU393615 RNQ393614:RNQ393615 RXM393614:RXM393615 SHI393614:SHI393615 SRE393614:SRE393615 TBA393614:TBA393615 TKW393614:TKW393615 TUS393614:TUS393615 UEO393614:UEO393615 UOK393614:UOK393615 UYG393614:UYG393615 VIC393614:VIC393615 VRY393614:VRY393615 WBU393614:WBU393615 WLQ393614:WLQ393615 WVM393614:WVM393615 E459150:E459151 JA459150:JA459151 SW459150:SW459151 ACS459150:ACS459151 AMO459150:AMO459151 AWK459150:AWK459151 BGG459150:BGG459151 BQC459150:BQC459151 BZY459150:BZY459151 CJU459150:CJU459151 CTQ459150:CTQ459151 DDM459150:DDM459151 DNI459150:DNI459151 DXE459150:DXE459151 EHA459150:EHA459151 EQW459150:EQW459151 FAS459150:FAS459151 FKO459150:FKO459151 FUK459150:FUK459151 GEG459150:GEG459151 GOC459150:GOC459151 GXY459150:GXY459151 HHU459150:HHU459151 HRQ459150:HRQ459151 IBM459150:IBM459151 ILI459150:ILI459151 IVE459150:IVE459151 JFA459150:JFA459151 JOW459150:JOW459151 JYS459150:JYS459151 KIO459150:KIO459151 KSK459150:KSK459151 LCG459150:LCG459151 LMC459150:LMC459151 LVY459150:LVY459151 MFU459150:MFU459151 MPQ459150:MPQ459151 MZM459150:MZM459151 NJI459150:NJI459151 NTE459150:NTE459151 ODA459150:ODA459151 OMW459150:OMW459151 OWS459150:OWS459151 PGO459150:PGO459151 PQK459150:PQK459151 QAG459150:QAG459151 QKC459150:QKC459151 QTY459150:QTY459151 RDU459150:RDU459151 RNQ459150:RNQ459151 RXM459150:RXM459151 SHI459150:SHI459151 SRE459150:SRE459151 TBA459150:TBA459151 TKW459150:TKW459151 TUS459150:TUS459151 UEO459150:UEO459151 UOK459150:UOK459151 UYG459150:UYG459151 VIC459150:VIC459151 VRY459150:VRY459151 WBU459150:WBU459151 WLQ459150:WLQ459151 WVM459150:WVM459151 E524686:E524687 JA524686:JA524687 SW524686:SW524687 ACS524686:ACS524687 AMO524686:AMO524687 AWK524686:AWK524687 BGG524686:BGG524687 BQC524686:BQC524687 BZY524686:BZY524687 CJU524686:CJU524687 CTQ524686:CTQ524687 DDM524686:DDM524687 DNI524686:DNI524687 DXE524686:DXE524687 EHA524686:EHA524687 EQW524686:EQW524687 FAS524686:FAS524687 FKO524686:FKO524687 FUK524686:FUK524687 GEG524686:GEG524687 GOC524686:GOC524687 GXY524686:GXY524687 HHU524686:HHU524687 HRQ524686:HRQ524687 IBM524686:IBM524687 ILI524686:ILI524687 IVE524686:IVE524687 JFA524686:JFA524687 JOW524686:JOW524687 JYS524686:JYS524687 KIO524686:KIO524687 KSK524686:KSK524687 LCG524686:LCG524687 LMC524686:LMC524687 LVY524686:LVY524687 MFU524686:MFU524687 MPQ524686:MPQ524687 MZM524686:MZM524687 NJI524686:NJI524687 NTE524686:NTE524687 ODA524686:ODA524687 OMW524686:OMW524687 OWS524686:OWS524687 PGO524686:PGO524687 PQK524686:PQK524687 QAG524686:QAG524687 QKC524686:QKC524687 QTY524686:QTY524687 RDU524686:RDU524687 RNQ524686:RNQ524687 RXM524686:RXM524687 SHI524686:SHI524687 SRE524686:SRE524687 TBA524686:TBA524687 TKW524686:TKW524687 TUS524686:TUS524687 UEO524686:UEO524687 UOK524686:UOK524687 UYG524686:UYG524687 VIC524686:VIC524687 VRY524686:VRY524687 WBU524686:WBU524687 WLQ524686:WLQ524687 WVM524686:WVM524687 E590222:E590223 JA590222:JA590223 SW590222:SW590223 ACS590222:ACS590223 AMO590222:AMO590223 AWK590222:AWK590223 BGG590222:BGG590223 BQC590222:BQC590223 BZY590222:BZY590223 CJU590222:CJU590223 CTQ590222:CTQ590223 DDM590222:DDM590223 DNI590222:DNI590223 DXE590222:DXE590223 EHA590222:EHA590223 EQW590222:EQW590223 FAS590222:FAS590223 FKO590222:FKO590223 FUK590222:FUK590223 GEG590222:GEG590223 GOC590222:GOC590223 GXY590222:GXY590223 HHU590222:HHU590223 HRQ590222:HRQ590223 IBM590222:IBM590223 ILI590222:ILI590223 IVE590222:IVE590223 JFA590222:JFA590223 JOW590222:JOW590223 JYS590222:JYS590223 KIO590222:KIO590223 KSK590222:KSK590223 LCG590222:LCG590223 LMC590222:LMC590223 LVY590222:LVY590223 MFU590222:MFU590223 MPQ590222:MPQ590223 MZM590222:MZM590223 NJI590222:NJI590223 NTE590222:NTE590223 ODA590222:ODA590223 OMW590222:OMW590223 OWS590222:OWS590223 PGO590222:PGO590223 PQK590222:PQK590223 QAG590222:QAG590223 QKC590222:QKC590223 QTY590222:QTY590223 RDU590222:RDU590223 RNQ590222:RNQ590223 RXM590222:RXM590223 SHI590222:SHI590223 SRE590222:SRE590223 TBA590222:TBA590223 TKW590222:TKW590223 TUS590222:TUS590223 UEO590222:UEO590223 UOK590222:UOK590223 UYG590222:UYG590223 VIC590222:VIC590223 VRY590222:VRY590223 WBU590222:WBU590223 WLQ590222:WLQ590223 WVM590222:WVM590223 E655758:E655759 JA655758:JA655759 SW655758:SW655759 ACS655758:ACS655759 AMO655758:AMO655759 AWK655758:AWK655759 BGG655758:BGG655759 BQC655758:BQC655759 BZY655758:BZY655759 CJU655758:CJU655759 CTQ655758:CTQ655759 DDM655758:DDM655759 DNI655758:DNI655759 DXE655758:DXE655759 EHA655758:EHA655759 EQW655758:EQW655759 FAS655758:FAS655759 FKO655758:FKO655759 FUK655758:FUK655759 GEG655758:GEG655759 GOC655758:GOC655759 GXY655758:GXY655759 HHU655758:HHU655759 HRQ655758:HRQ655759 IBM655758:IBM655759 ILI655758:ILI655759 IVE655758:IVE655759 JFA655758:JFA655759 JOW655758:JOW655759 JYS655758:JYS655759 KIO655758:KIO655759 KSK655758:KSK655759 LCG655758:LCG655759 LMC655758:LMC655759 LVY655758:LVY655759 MFU655758:MFU655759 MPQ655758:MPQ655759 MZM655758:MZM655759 NJI655758:NJI655759 NTE655758:NTE655759 ODA655758:ODA655759 OMW655758:OMW655759 OWS655758:OWS655759 PGO655758:PGO655759 PQK655758:PQK655759 QAG655758:QAG655759 QKC655758:QKC655759 QTY655758:QTY655759 RDU655758:RDU655759 RNQ655758:RNQ655759 RXM655758:RXM655759 SHI655758:SHI655759 SRE655758:SRE655759 TBA655758:TBA655759 TKW655758:TKW655759 TUS655758:TUS655759 UEO655758:UEO655759 UOK655758:UOK655759 UYG655758:UYG655759 VIC655758:VIC655759 VRY655758:VRY655759 WBU655758:WBU655759 WLQ655758:WLQ655759 WVM655758:WVM655759 E721294:E721295 JA721294:JA721295 SW721294:SW721295 ACS721294:ACS721295 AMO721294:AMO721295 AWK721294:AWK721295 BGG721294:BGG721295 BQC721294:BQC721295 BZY721294:BZY721295 CJU721294:CJU721295 CTQ721294:CTQ721295 DDM721294:DDM721295 DNI721294:DNI721295 DXE721294:DXE721295 EHA721294:EHA721295 EQW721294:EQW721295 FAS721294:FAS721295 FKO721294:FKO721295 FUK721294:FUK721295 GEG721294:GEG721295 GOC721294:GOC721295 GXY721294:GXY721295 HHU721294:HHU721295 HRQ721294:HRQ721295 IBM721294:IBM721295 ILI721294:ILI721295 IVE721294:IVE721295 JFA721294:JFA721295 JOW721294:JOW721295 JYS721294:JYS721295 KIO721294:KIO721295 KSK721294:KSK721295 LCG721294:LCG721295 LMC721294:LMC721295 LVY721294:LVY721295 MFU721294:MFU721295 MPQ721294:MPQ721295 MZM721294:MZM721295 NJI721294:NJI721295 NTE721294:NTE721295 ODA721294:ODA721295 OMW721294:OMW721295 OWS721294:OWS721295 PGO721294:PGO721295 PQK721294:PQK721295 QAG721294:QAG721295 QKC721294:QKC721295 QTY721294:QTY721295 RDU721294:RDU721295 RNQ721294:RNQ721295 RXM721294:RXM721295 SHI721294:SHI721295 SRE721294:SRE721295 TBA721294:TBA721295 TKW721294:TKW721295 TUS721294:TUS721295 UEO721294:UEO721295 UOK721294:UOK721295 UYG721294:UYG721295 VIC721294:VIC721295 VRY721294:VRY721295 WBU721294:WBU721295 WLQ721294:WLQ721295 WVM721294:WVM721295 E786830:E786831 JA786830:JA786831 SW786830:SW786831 ACS786830:ACS786831 AMO786830:AMO786831 AWK786830:AWK786831 BGG786830:BGG786831 BQC786830:BQC786831 BZY786830:BZY786831 CJU786830:CJU786831 CTQ786830:CTQ786831 DDM786830:DDM786831 DNI786830:DNI786831 DXE786830:DXE786831 EHA786830:EHA786831 EQW786830:EQW786831 FAS786830:FAS786831 FKO786830:FKO786831 FUK786830:FUK786831 GEG786830:GEG786831 GOC786830:GOC786831 GXY786830:GXY786831 HHU786830:HHU786831 HRQ786830:HRQ786831 IBM786830:IBM786831 ILI786830:ILI786831 IVE786830:IVE786831 JFA786830:JFA786831 JOW786830:JOW786831 JYS786830:JYS786831 KIO786830:KIO786831 KSK786830:KSK786831 LCG786830:LCG786831 LMC786830:LMC786831 LVY786830:LVY786831 MFU786830:MFU786831 MPQ786830:MPQ786831 MZM786830:MZM786831 NJI786830:NJI786831 NTE786830:NTE786831 ODA786830:ODA786831 OMW786830:OMW786831 OWS786830:OWS786831 PGO786830:PGO786831 PQK786830:PQK786831 QAG786830:QAG786831 QKC786830:QKC786831 QTY786830:QTY786831 RDU786830:RDU786831 RNQ786830:RNQ786831 RXM786830:RXM786831 SHI786830:SHI786831 SRE786830:SRE786831 TBA786830:TBA786831 TKW786830:TKW786831 TUS786830:TUS786831 UEO786830:UEO786831 UOK786830:UOK786831 UYG786830:UYG786831 VIC786830:VIC786831 VRY786830:VRY786831 WBU786830:WBU786831 WLQ786830:WLQ786831 WVM786830:WVM786831 E852366:E852367 JA852366:JA852367 SW852366:SW852367 ACS852366:ACS852367 AMO852366:AMO852367 AWK852366:AWK852367 BGG852366:BGG852367 BQC852366:BQC852367 BZY852366:BZY852367 CJU852366:CJU852367 CTQ852366:CTQ852367 DDM852366:DDM852367 DNI852366:DNI852367 DXE852366:DXE852367 EHA852366:EHA852367 EQW852366:EQW852367 FAS852366:FAS852367 FKO852366:FKO852367 FUK852366:FUK852367 GEG852366:GEG852367 GOC852366:GOC852367 GXY852366:GXY852367 HHU852366:HHU852367 HRQ852366:HRQ852367 IBM852366:IBM852367 ILI852366:ILI852367 IVE852366:IVE852367 JFA852366:JFA852367 JOW852366:JOW852367 JYS852366:JYS852367 KIO852366:KIO852367 KSK852366:KSK852367 LCG852366:LCG852367 LMC852366:LMC852367 LVY852366:LVY852367 MFU852366:MFU852367 MPQ852366:MPQ852367 MZM852366:MZM852367 NJI852366:NJI852367 NTE852366:NTE852367 ODA852366:ODA852367 OMW852366:OMW852367 OWS852366:OWS852367 PGO852366:PGO852367 PQK852366:PQK852367 QAG852366:QAG852367 QKC852366:QKC852367 QTY852366:QTY852367 RDU852366:RDU852367 RNQ852366:RNQ852367 RXM852366:RXM852367 SHI852366:SHI852367 SRE852366:SRE852367 TBA852366:TBA852367 TKW852366:TKW852367 TUS852366:TUS852367 UEO852366:UEO852367 UOK852366:UOK852367 UYG852366:UYG852367 VIC852366:VIC852367 VRY852366:VRY852367 WBU852366:WBU852367 WLQ852366:WLQ852367 WVM852366:WVM852367 E917902:E917903 JA917902:JA917903 SW917902:SW917903 ACS917902:ACS917903 AMO917902:AMO917903 AWK917902:AWK917903 BGG917902:BGG917903 BQC917902:BQC917903 BZY917902:BZY917903 CJU917902:CJU917903 CTQ917902:CTQ917903 DDM917902:DDM917903 DNI917902:DNI917903 DXE917902:DXE917903 EHA917902:EHA917903 EQW917902:EQW917903 FAS917902:FAS917903 FKO917902:FKO917903 FUK917902:FUK917903 GEG917902:GEG917903 GOC917902:GOC917903 GXY917902:GXY917903 HHU917902:HHU917903 HRQ917902:HRQ917903 IBM917902:IBM917903 ILI917902:ILI917903 IVE917902:IVE917903 JFA917902:JFA917903 JOW917902:JOW917903 JYS917902:JYS917903 KIO917902:KIO917903 KSK917902:KSK917903 LCG917902:LCG917903 LMC917902:LMC917903 LVY917902:LVY917903 MFU917902:MFU917903 MPQ917902:MPQ917903 MZM917902:MZM917903 NJI917902:NJI917903 NTE917902:NTE917903 ODA917902:ODA917903 OMW917902:OMW917903 OWS917902:OWS917903 PGO917902:PGO917903 PQK917902:PQK917903 QAG917902:QAG917903 QKC917902:QKC917903 QTY917902:QTY917903 RDU917902:RDU917903 RNQ917902:RNQ917903 RXM917902:RXM917903 SHI917902:SHI917903 SRE917902:SRE917903 TBA917902:TBA917903 TKW917902:TKW917903 TUS917902:TUS917903 UEO917902:UEO917903 UOK917902:UOK917903 UYG917902:UYG917903 VIC917902:VIC917903 VRY917902:VRY917903 WBU917902:WBU917903 WLQ917902:WLQ917903 WVM917902:WVM917903 E983438:E983439 JA983438:JA983439 SW983438:SW983439 ACS983438:ACS983439 AMO983438:AMO983439 AWK983438:AWK983439 BGG983438:BGG983439 BQC983438:BQC983439 BZY983438:BZY983439 CJU983438:CJU983439 CTQ983438:CTQ983439 DDM983438:DDM983439 DNI983438:DNI983439 DXE983438:DXE983439 EHA983438:EHA983439 EQW983438:EQW983439 FAS983438:FAS983439 FKO983438:FKO983439 FUK983438:FUK983439 GEG983438:GEG983439 GOC983438:GOC983439 GXY983438:GXY983439 HHU983438:HHU983439 HRQ983438:HRQ983439 IBM983438:IBM983439 ILI983438:ILI983439 IVE983438:IVE983439 JFA983438:JFA983439 JOW983438:JOW983439 JYS983438:JYS983439 KIO983438:KIO983439 KSK983438:KSK983439 LCG983438:LCG983439 LMC983438:LMC983439 LVY983438:LVY983439 MFU983438:MFU983439 MPQ983438:MPQ983439 MZM983438:MZM983439 NJI983438:NJI983439 NTE983438:NTE983439 ODA983438:ODA983439 OMW983438:OMW983439 OWS983438:OWS983439 PGO983438:PGO983439 PQK983438:PQK983439 QAG983438:QAG983439 QKC983438:QKC983439 QTY983438:QTY983439 RDU983438:RDU983439 RNQ983438:RNQ983439 RXM983438:RXM983439 SHI983438:SHI983439 SRE983438:SRE983439 TBA983438:TBA983439 TKW983438:TKW983439 TUS983438:TUS983439 UEO983438:UEO983439 UOK983438:UOK983439 UYG983438:UYG983439 VIC983438:VIC983439 VRY983438:VRY983439 WBU983438:WBU983439 WLQ983438:WLQ983439 WVM983438:WVM983439 E403 JA403 SW403 ACS403 AMO403 AWK403 BGG403 BQC403 BZY403 CJU403 CTQ403 DDM403 DNI403 DXE403 EHA403 EQW403 FAS403 FKO403 FUK403 GEG403 GOC403 GXY403 HHU403 HRQ403 IBM403 ILI403 IVE403 JFA403 JOW403 JYS403 KIO403 KSK403 LCG403 LMC403 LVY403 MFU403 MPQ403 MZM403 NJI403 NTE403 ODA403 OMW403 OWS403 PGO403 PQK403 QAG403 QKC403 QTY403 RDU403 RNQ403 RXM403 SHI403 SRE403 TBA403 TKW403 TUS403 UEO403 UOK403 UYG403 VIC403 VRY403 WBU403 WLQ403 WVM403 E65939 JA65939 SW65939 ACS65939 AMO65939 AWK65939 BGG65939 BQC65939 BZY65939 CJU65939 CTQ65939 DDM65939 DNI65939 DXE65939 EHA65939 EQW65939 FAS65939 FKO65939 FUK65939 GEG65939 GOC65939 GXY65939 HHU65939 HRQ65939 IBM65939 ILI65939 IVE65939 JFA65939 JOW65939 JYS65939 KIO65939 KSK65939 LCG65939 LMC65939 LVY65939 MFU65939 MPQ65939 MZM65939 NJI65939 NTE65939 ODA65939 OMW65939 OWS65939 PGO65939 PQK65939 QAG65939 QKC65939 QTY65939 RDU65939 RNQ65939 RXM65939 SHI65939 SRE65939 TBA65939 TKW65939 TUS65939 UEO65939 UOK65939 UYG65939 VIC65939 VRY65939 WBU65939 WLQ65939 WVM65939 E131475 JA131475 SW131475 ACS131475 AMO131475 AWK131475 BGG131475 BQC131475 BZY131475 CJU131475 CTQ131475 DDM131475 DNI131475 DXE131475 EHA131475 EQW131475 FAS131475 FKO131475 FUK131475 GEG131475 GOC131475 GXY131475 HHU131475 HRQ131475 IBM131475 ILI131475 IVE131475 JFA131475 JOW131475 JYS131475 KIO131475 KSK131475 LCG131475 LMC131475 LVY131475 MFU131475 MPQ131475 MZM131475 NJI131475 NTE131475 ODA131475 OMW131475 OWS131475 PGO131475 PQK131475 QAG131475 QKC131475 QTY131475 RDU131475 RNQ131475 RXM131475 SHI131475 SRE131475 TBA131475 TKW131475 TUS131475 UEO131475 UOK131475 UYG131475 VIC131475 VRY131475 WBU131475 WLQ131475 WVM131475 E197011 JA197011 SW197011 ACS197011 AMO197011 AWK197011 BGG197011 BQC197011 BZY197011 CJU197011 CTQ197011 DDM197011 DNI197011 DXE197011 EHA197011 EQW197011 FAS197011 FKO197011 FUK197011 GEG197011 GOC197011 GXY197011 HHU197011 HRQ197011 IBM197011 ILI197011 IVE197011 JFA197011 JOW197011 JYS197011 KIO197011 KSK197011 LCG197011 LMC197011 LVY197011 MFU197011 MPQ197011 MZM197011 NJI197011 NTE197011 ODA197011 OMW197011 OWS197011 PGO197011 PQK197011 QAG197011 QKC197011 QTY197011 RDU197011 RNQ197011 RXM197011 SHI197011 SRE197011 TBA197011 TKW197011 TUS197011 UEO197011 UOK197011 UYG197011 VIC197011 VRY197011 WBU197011 WLQ197011 WVM197011 E262547 JA262547 SW262547 ACS262547 AMO262547 AWK262547 BGG262547 BQC262547 BZY262547 CJU262547 CTQ262547 DDM262547 DNI262547 DXE262547 EHA262547 EQW262547 FAS262547 FKO262547 FUK262547 GEG262547 GOC262547 GXY262547 HHU262547 HRQ262547 IBM262547 ILI262547 IVE262547 JFA262547 JOW262547 JYS262547 KIO262547 KSK262547 LCG262547 LMC262547 LVY262547 MFU262547 MPQ262547 MZM262547 NJI262547 NTE262547 ODA262547 OMW262547 OWS262547 PGO262547 PQK262547 QAG262547 QKC262547 QTY262547 RDU262547 RNQ262547 RXM262547 SHI262547 SRE262547 TBA262547 TKW262547 TUS262547 UEO262547 UOK262547 UYG262547 VIC262547 VRY262547 WBU262547 WLQ262547 WVM262547 E328083 JA328083 SW328083 ACS328083 AMO328083 AWK328083 BGG328083 BQC328083 BZY328083 CJU328083 CTQ328083 DDM328083 DNI328083 DXE328083 EHA328083 EQW328083 FAS328083 FKO328083 FUK328083 GEG328083 GOC328083 GXY328083 HHU328083 HRQ328083 IBM328083 ILI328083 IVE328083 JFA328083 JOW328083 JYS328083 KIO328083 KSK328083 LCG328083 LMC328083 LVY328083 MFU328083 MPQ328083 MZM328083 NJI328083 NTE328083 ODA328083 OMW328083 OWS328083 PGO328083 PQK328083 QAG328083 QKC328083 QTY328083 RDU328083 RNQ328083 RXM328083 SHI328083 SRE328083 TBA328083 TKW328083 TUS328083 UEO328083 UOK328083 UYG328083 VIC328083 VRY328083 WBU328083 WLQ328083 WVM328083 E393619 JA393619 SW393619 ACS393619 AMO393619 AWK393619 BGG393619 BQC393619 BZY393619 CJU393619 CTQ393619 DDM393619 DNI393619 DXE393619 EHA393619 EQW393619 FAS393619 FKO393619 FUK393619 GEG393619 GOC393619 GXY393619 HHU393619 HRQ393619 IBM393619 ILI393619 IVE393619 JFA393619 JOW393619 JYS393619 KIO393619 KSK393619 LCG393619 LMC393619 LVY393619 MFU393619 MPQ393619 MZM393619 NJI393619 NTE393619 ODA393619 OMW393619 OWS393619 PGO393619 PQK393619 QAG393619 QKC393619 QTY393619 RDU393619 RNQ393619 RXM393619 SHI393619 SRE393619 TBA393619 TKW393619 TUS393619 UEO393619 UOK393619 UYG393619 VIC393619 VRY393619 WBU393619 WLQ393619 WVM393619 E459155 JA459155 SW459155 ACS459155 AMO459155 AWK459155 BGG459155 BQC459155 BZY459155 CJU459155 CTQ459155 DDM459155 DNI459155 DXE459155 EHA459155 EQW459155 FAS459155 FKO459155 FUK459155 GEG459155 GOC459155 GXY459155 HHU459155 HRQ459155 IBM459155 ILI459155 IVE459155 JFA459155 JOW459155 JYS459155 KIO459155 KSK459155 LCG459155 LMC459155 LVY459155 MFU459155 MPQ459155 MZM459155 NJI459155 NTE459155 ODA459155 OMW459155 OWS459155 PGO459155 PQK459155 QAG459155 QKC459155 QTY459155 RDU459155 RNQ459155 RXM459155 SHI459155 SRE459155 TBA459155 TKW459155 TUS459155 UEO459155 UOK459155 UYG459155 VIC459155 VRY459155 WBU459155 WLQ459155 WVM459155 E524691 JA524691 SW524691 ACS524691 AMO524691 AWK524691 BGG524691 BQC524691 BZY524691 CJU524691 CTQ524691 DDM524691 DNI524691 DXE524691 EHA524691 EQW524691 FAS524691 FKO524691 FUK524691 GEG524691 GOC524691 GXY524691 HHU524691 HRQ524691 IBM524691 ILI524691 IVE524691 JFA524691 JOW524691 JYS524691 KIO524691 KSK524691 LCG524691 LMC524691 LVY524691 MFU524691 MPQ524691 MZM524691 NJI524691 NTE524691 ODA524691 OMW524691 OWS524691 PGO524691 PQK524691 QAG524691 QKC524691 QTY524691 RDU524691 RNQ524691 RXM524691 SHI524691 SRE524691 TBA524691 TKW524691 TUS524691 UEO524691 UOK524691 UYG524691 VIC524691 VRY524691 WBU524691 WLQ524691 WVM524691 E590227 JA590227 SW590227 ACS590227 AMO590227 AWK590227 BGG590227 BQC590227 BZY590227 CJU590227 CTQ590227 DDM590227 DNI590227 DXE590227 EHA590227 EQW590227 FAS590227 FKO590227 FUK590227 GEG590227 GOC590227 GXY590227 HHU590227 HRQ590227 IBM590227 ILI590227 IVE590227 JFA590227 JOW590227 JYS590227 KIO590227 KSK590227 LCG590227 LMC590227 LVY590227 MFU590227 MPQ590227 MZM590227 NJI590227 NTE590227 ODA590227 OMW590227 OWS590227 PGO590227 PQK590227 QAG590227 QKC590227 QTY590227 RDU590227 RNQ590227 RXM590227 SHI590227 SRE590227 TBA590227 TKW590227 TUS590227 UEO590227 UOK590227 UYG590227 VIC590227 VRY590227 WBU590227 WLQ590227 WVM590227 E655763 JA655763 SW655763 ACS655763 AMO655763 AWK655763 BGG655763 BQC655763 BZY655763 CJU655763 CTQ655763 DDM655763 DNI655763 DXE655763 EHA655763 EQW655763 FAS655763 FKO655763 FUK655763 GEG655763 GOC655763 GXY655763 HHU655763 HRQ655763 IBM655763 ILI655763 IVE655763 JFA655763 JOW655763 JYS655763 KIO655763 KSK655763 LCG655763 LMC655763 LVY655763 MFU655763 MPQ655763 MZM655763 NJI655763 NTE655763 ODA655763 OMW655763 OWS655763 PGO655763 PQK655763 QAG655763 QKC655763 QTY655763 RDU655763 RNQ655763 RXM655763 SHI655763 SRE655763 TBA655763 TKW655763 TUS655763 UEO655763 UOK655763 UYG655763 VIC655763 VRY655763 WBU655763 WLQ655763 WVM655763 E721299 JA721299 SW721299 ACS721299 AMO721299 AWK721299 BGG721299 BQC721299 BZY721299 CJU721299 CTQ721299 DDM721299 DNI721299 DXE721299 EHA721299 EQW721299 FAS721299 FKO721299 FUK721299 GEG721299 GOC721299 GXY721299 HHU721299 HRQ721299 IBM721299 ILI721299 IVE721299 JFA721299 JOW721299 JYS721299 KIO721299 KSK721299 LCG721299 LMC721299 LVY721299 MFU721299 MPQ721299 MZM721299 NJI721299 NTE721299 ODA721299 OMW721299 OWS721299 PGO721299 PQK721299 QAG721299 QKC721299 QTY721299 RDU721299 RNQ721299 RXM721299 SHI721299 SRE721299 TBA721299 TKW721299 TUS721299 UEO721299 UOK721299 UYG721299 VIC721299 VRY721299 WBU721299 WLQ721299 WVM721299 E786835 JA786835 SW786835 ACS786835 AMO786835 AWK786835 BGG786835 BQC786835 BZY786835 CJU786835 CTQ786835 DDM786835 DNI786835 DXE786835 EHA786835 EQW786835 FAS786835 FKO786835 FUK786835 GEG786835 GOC786835 GXY786835 HHU786835 HRQ786835 IBM786835 ILI786835 IVE786835 JFA786835 JOW786835 JYS786835 KIO786835 KSK786835 LCG786835 LMC786835 LVY786835 MFU786835 MPQ786835 MZM786835 NJI786835 NTE786835 ODA786835 OMW786835 OWS786835 PGO786835 PQK786835 QAG786835 QKC786835 QTY786835 RDU786835 RNQ786835 RXM786835 SHI786835 SRE786835 TBA786835 TKW786835 TUS786835 UEO786835 UOK786835 UYG786835 VIC786835 VRY786835 WBU786835 WLQ786835 WVM786835 E852371 JA852371 SW852371 ACS852371 AMO852371 AWK852371 BGG852371 BQC852371 BZY852371 CJU852371 CTQ852371 DDM852371 DNI852371 DXE852371 EHA852371 EQW852371 FAS852371 FKO852371 FUK852371 GEG852371 GOC852371 GXY852371 HHU852371 HRQ852371 IBM852371 ILI852371 IVE852371 JFA852371 JOW852371 JYS852371 KIO852371 KSK852371 LCG852371 LMC852371 LVY852371 MFU852371 MPQ852371 MZM852371 NJI852371 NTE852371 ODA852371 OMW852371 OWS852371 PGO852371 PQK852371 QAG852371 QKC852371 QTY852371 RDU852371 RNQ852371 RXM852371 SHI852371 SRE852371 TBA852371 TKW852371 TUS852371 UEO852371 UOK852371 UYG852371 VIC852371 VRY852371 WBU852371 WLQ852371 WVM852371 E917907 JA917907 SW917907 ACS917907 AMO917907 AWK917907 BGG917907 BQC917907 BZY917907 CJU917907 CTQ917907 DDM917907 DNI917907 DXE917907 EHA917907 EQW917907 FAS917907 FKO917907 FUK917907 GEG917907 GOC917907 GXY917907 HHU917907 HRQ917907 IBM917907 ILI917907 IVE917907 JFA917907 JOW917907 JYS917907 KIO917907 KSK917907 LCG917907 LMC917907 LVY917907 MFU917907 MPQ917907 MZM917907 NJI917907 NTE917907 ODA917907 OMW917907 OWS917907 PGO917907 PQK917907 QAG917907 QKC917907 QTY917907 RDU917907 RNQ917907 RXM917907 SHI917907 SRE917907 TBA917907 TKW917907 TUS917907 UEO917907 UOK917907 UYG917907 VIC917907 VRY917907 WBU917907 WLQ917907 WVM917907 E983443 JA983443 SW983443 ACS983443 AMO983443 AWK983443 BGG983443 BQC983443 BZY983443 CJU983443 CTQ983443 DDM983443 DNI983443 DXE983443 EHA983443 EQW983443 FAS983443 FKO983443 FUK983443 GEG983443 GOC983443 GXY983443 HHU983443 HRQ983443 IBM983443 ILI983443 IVE983443 JFA983443 JOW983443 JYS983443 KIO983443 KSK983443 LCG983443 LMC983443 LVY983443 MFU983443 MPQ983443 MZM983443 NJI983443 NTE983443 ODA983443 OMW983443 OWS983443 PGO983443 PQK983443 QAG983443 QKC983443 QTY983443 RDU983443 RNQ983443 RXM983443 SHI983443 SRE983443 TBA983443 TKW983443 TUS983443 UEO983443 UOK983443 UYG983443 VIC983443 VRY983443 WBU983443 WLQ983443 WVM983443 E393 JA393 SW393 ACS393 AMO393 AWK393 BGG393 BQC393 BZY393 CJU393 CTQ393 DDM393 DNI393 DXE393 EHA393 EQW393 FAS393 FKO393 FUK393 GEG393 GOC393 GXY393 HHU393 HRQ393 IBM393 ILI393 IVE393 JFA393 JOW393 JYS393 KIO393 KSK393 LCG393 LMC393 LVY393 MFU393 MPQ393 MZM393 NJI393 NTE393 ODA393 OMW393 OWS393 PGO393 PQK393 QAG393 QKC393 QTY393 RDU393 RNQ393 RXM393 SHI393 SRE393 TBA393 TKW393 TUS393 UEO393 UOK393 UYG393 VIC393 VRY393 WBU393 WLQ393 WVM393 E65929 JA65929 SW65929 ACS65929 AMO65929 AWK65929 BGG65929 BQC65929 BZY65929 CJU65929 CTQ65929 DDM65929 DNI65929 DXE65929 EHA65929 EQW65929 FAS65929 FKO65929 FUK65929 GEG65929 GOC65929 GXY65929 HHU65929 HRQ65929 IBM65929 ILI65929 IVE65929 JFA65929 JOW65929 JYS65929 KIO65929 KSK65929 LCG65929 LMC65929 LVY65929 MFU65929 MPQ65929 MZM65929 NJI65929 NTE65929 ODA65929 OMW65929 OWS65929 PGO65929 PQK65929 QAG65929 QKC65929 QTY65929 RDU65929 RNQ65929 RXM65929 SHI65929 SRE65929 TBA65929 TKW65929 TUS65929 UEO65929 UOK65929 UYG65929 VIC65929 VRY65929 WBU65929 WLQ65929 WVM65929 E131465 JA131465 SW131465 ACS131465 AMO131465 AWK131465 BGG131465 BQC131465 BZY131465 CJU131465 CTQ131465 DDM131465 DNI131465 DXE131465 EHA131465 EQW131465 FAS131465 FKO131465 FUK131465 GEG131465 GOC131465 GXY131465 HHU131465 HRQ131465 IBM131465 ILI131465 IVE131465 JFA131465 JOW131465 JYS131465 KIO131465 KSK131465 LCG131465 LMC131465 LVY131465 MFU131465 MPQ131465 MZM131465 NJI131465 NTE131465 ODA131465 OMW131465 OWS131465 PGO131465 PQK131465 QAG131465 QKC131465 QTY131465 RDU131465 RNQ131465 RXM131465 SHI131465 SRE131465 TBA131465 TKW131465 TUS131465 UEO131465 UOK131465 UYG131465 VIC131465 VRY131465 WBU131465 WLQ131465 WVM131465 E197001 JA197001 SW197001 ACS197001 AMO197001 AWK197001 BGG197001 BQC197001 BZY197001 CJU197001 CTQ197001 DDM197001 DNI197001 DXE197001 EHA197001 EQW197001 FAS197001 FKO197001 FUK197001 GEG197001 GOC197001 GXY197001 HHU197001 HRQ197001 IBM197001 ILI197001 IVE197001 JFA197001 JOW197001 JYS197001 KIO197001 KSK197001 LCG197001 LMC197001 LVY197001 MFU197001 MPQ197001 MZM197001 NJI197001 NTE197001 ODA197001 OMW197001 OWS197001 PGO197001 PQK197001 QAG197001 QKC197001 QTY197001 RDU197001 RNQ197001 RXM197001 SHI197001 SRE197001 TBA197001 TKW197001 TUS197001 UEO197001 UOK197001 UYG197001 VIC197001 VRY197001 WBU197001 WLQ197001 WVM197001 E262537 JA262537 SW262537 ACS262537 AMO262537 AWK262537 BGG262537 BQC262537 BZY262537 CJU262537 CTQ262537 DDM262537 DNI262537 DXE262537 EHA262537 EQW262537 FAS262537 FKO262537 FUK262537 GEG262537 GOC262537 GXY262537 HHU262537 HRQ262537 IBM262537 ILI262537 IVE262537 JFA262537 JOW262537 JYS262537 KIO262537 KSK262537 LCG262537 LMC262537 LVY262537 MFU262537 MPQ262537 MZM262537 NJI262537 NTE262537 ODA262537 OMW262537 OWS262537 PGO262537 PQK262537 QAG262537 QKC262537 QTY262537 RDU262537 RNQ262537 RXM262537 SHI262537 SRE262537 TBA262537 TKW262537 TUS262537 UEO262537 UOK262537 UYG262537 VIC262537 VRY262537 WBU262537 WLQ262537 WVM262537 E328073 JA328073 SW328073 ACS328073 AMO328073 AWK328073 BGG328073 BQC328073 BZY328073 CJU328073 CTQ328073 DDM328073 DNI328073 DXE328073 EHA328073 EQW328073 FAS328073 FKO328073 FUK328073 GEG328073 GOC328073 GXY328073 HHU328073 HRQ328073 IBM328073 ILI328073 IVE328073 JFA328073 JOW328073 JYS328073 KIO328073 KSK328073 LCG328073 LMC328073 LVY328073 MFU328073 MPQ328073 MZM328073 NJI328073 NTE328073 ODA328073 OMW328073 OWS328073 PGO328073 PQK328073 QAG328073 QKC328073 QTY328073 RDU328073 RNQ328073 RXM328073 SHI328073 SRE328073 TBA328073 TKW328073 TUS328073 UEO328073 UOK328073 UYG328073 VIC328073 VRY328073 WBU328073 WLQ328073 WVM328073 E393609 JA393609 SW393609 ACS393609 AMO393609 AWK393609 BGG393609 BQC393609 BZY393609 CJU393609 CTQ393609 DDM393609 DNI393609 DXE393609 EHA393609 EQW393609 FAS393609 FKO393609 FUK393609 GEG393609 GOC393609 GXY393609 HHU393609 HRQ393609 IBM393609 ILI393609 IVE393609 JFA393609 JOW393609 JYS393609 KIO393609 KSK393609 LCG393609 LMC393609 LVY393609 MFU393609 MPQ393609 MZM393609 NJI393609 NTE393609 ODA393609 OMW393609 OWS393609 PGO393609 PQK393609 QAG393609 QKC393609 QTY393609 RDU393609 RNQ393609 RXM393609 SHI393609 SRE393609 TBA393609 TKW393609 TUS393609 UEO393609 UOK393609 UYG393609 VIC393609 VRY393609 WBU393609 WLQ393609 WVM393609 E459145 JA459145 SW459145 ACS459145 AMO459145 AWK459145 BGG459145 BQC459145 BZY459145 CJU459145 CTQ459145 DDM459145 DNI459145 DXE459145 EHA459145 EQW459145 FAS459145 FKO459145 FUK459145 GEG459145 GOC459145 GXY459145 HHU459145 HRQ459145 IBM459145 ILI459145 IVE459145 JFA459145 JOW459145 JYS459145 KIO459145 KSK459145 LCG459145 LMC459145 LVY459145 MFU459145 MPQ459145 MZM459145 NJI459145 NTE459145 ODA459145 OMW459145 OWS459145 PGO459145 PQK459145 QAG459145 QKC459145 QTY459145 RDU459145 RNQ459145 RXM459145 SHI459145 SRE459145 TBA459145 TKW459145 TUS459145 UEO459145 UOK459145 UYG459145 VIC459145 VRY459145 WBU459145 WLQ459145 WVM459145 E524681 JA524681 SW524681 ACS524681 AMO524681 AWK524681 BGG524681 BQC524681 BZY524681 CJU524681 CTQ524681 DDM524681 DNI524681 DXE524681 EHA524681 EQW524681 FAS524681 FKO524681 FUK524681 GEG524681 GOC524681 GXY524681 HHU524681 HRQ524681 IBM524681 ILI524681 IVE524681 JFA524681 JOW524681 JYS524681 KIO524681 KSK524681 LCG524681 LMC524681 LVY524681 MFU524681 MPQ524681 MZM524681 NJI524681 NTE524681 ODA524681 OMW524681 OWS524681 PGO524681 PQK524681 QAG524681 QKC524681 QTY524681 RDU524681 RNQ524681 RXM524681 SHI524681 SRE524681 TBA524681 TKW524681 TUS524681 UEO524681 UOK524681 UYG524681 VIC524681 VRY524681 WBU524681 WLQ524681 WVM524681 E590217 JA590217 SW590217 ACS590217 AMO590217 AWK590217 BGG590217 BQC590217 BZY590217 CJU590217 CTQ590217 DDM590217 DNI590217 DXE590217 EHA590217 EQW590217 FAS590217 FKO590217 FUK590217 GEG590217 GOC590217 GXY590217 HHU590217 HRQ590217 IBM590217 ILI590217 IVE590217 JFA590217 JOW590217 JYS590217 KIO590217 KSK590217 LCG590217 LMC590217 LVY590217 MFU590217 MPQ590217 MZM590217 NJI590217 NTE590217 ODA590217 OMW590217 OWS590217 PGO590217 PQK590217 QAG590217 QKC590217 QTY590217 RDU590217 RNQ590217 RXM590217 SHI590217 SRE590217 TBA590217 TKW590217 TUS590217 UEO590217 UOK590217 UYG590217 VIC590217 VRY590217 WBU590217 WLQ590217 WVM590217 E655753 JA655753 SW655753 ACS655753 AMO655753 AWK655753 BGG655753 BQC655753 BZY655753 CJU655753 CTQ655753 DDM655753 DNI655753 DXE655753 EHA655753 EQW655753 FAS655753 FKO655753 FUK655753 GEG655753 GOC655753 GXY655753 HHU655753 HRQ655753 IBM655753 ILI655753 IVE655753 JFA655753 JOW655753 JYS655753 KIO655753 KSK655753 LCG655753 LMC655753 LVY655753 MFU655753 MPQ655753 MZM655753 NJI655753 NTE655753 ODA655753 OMW655753 OWS655753 PGO655753 PQK655753 QAG655753 QKC655753 QTY655753 RDU655753 RNQ655753 RXM655753 SHI655753 SRE655753 TBA655753 TKW655753 TUS655753 UEO655753 UOK655753 UYG655753 VIC655753 VRY655753 WBU655753 WLQ655753 WVM655753 E721289 JA721289 SW721289 ACS721289 AMO721289 AWK721289 BGG721289 BQC721289 BZY721289 CJU721289 CTQ721289 DDM721289 DNI721289 DXE721289 EHA721289 EQW721289 FAS721289 FKO721289 FUK721289 GEG721289 GOC721289 GXY721289 HHU721289 HRQ721289 IBM721289 ILI721289 IVE721289 JFA721289 JOW721289 JYS721289 KIO721289 KSK721289 LCG721289 LMC721289 LVY721289 MFU721289 MPQ721289 MZM721289 NJI721289 NTE721289 ODA721289 OMW721289 OWS721289 PGO721289 PQK721289 QAG721289 QKC721289 QTY721289 RDU721289 RNQ721289 RXM721289 SHI721289 SRE721289 TBA721289 TKW721289 TUS721289 UEO721289 UOK721289 UYG721289 VIC721289 VRY721289 WBU721289 WLQ721289 WVM721289 E786825 JA786825 SW786825 ACS786825 AMO786825 AWK786825 BGG786825 BQC786825 BZY786825 CJU786825 CTQ786825 DDM786825 DNI786825 DXE786825 EHA786825 EQW786825 FAS786825 FKO786825 FUK786825 GEG786825 GOC786825 GXY786825 HHU786825 HRQ786825 IBM786825 ILI786825 IVE786825 JFA786825 JOW786825 JYS786825 KIO786825 KSK786825 LCG786825 LMC786825 LVY786825 MFU786825 MPQ786825 MZM786825 NJI786825 NTE786825 ODA786825 OMW786825 OWS786825 PGO786825 PQK786825 QAG786825 QKC786825 QTY786825 RDU786825 RNQ786825 RXM786825 SHI786825 SRE786825 TBA786825 TKW786825 TUS786825 UEO786825 UOK786825 UYG786825 VIC786825 VRY786825 WBU786825 WLQ786825 WVM786825 E852361 JA852361 SW852361 ACS852361 AMO852361 AWK852361 BGG852361 BQC852361 BZY852361 CJU852361 CTQ852361 DDM852361 DNI852361 DXE852361 EHA852361 EQW852361 FAS852361 FKO852361 FUK852361 GEG852361 GOC852361 GXY852361 HHU852361 HRQ852361 IBM852361 ILI852361 IVE852361 JFA852361 JOW852361 JYS852361 KIO852361 KSK852361 LCG852361 LMC852361 LVY852361 MFU852361 MPQ852361 MZM852361 NJI852361 NTE852361 ODA852361 OMW852361 OWS852361 PGO852361 PQK852361 QAG852361 QKC852361 QTY852361 RDU852361 RNQ852361 RXM852361 SHI852361 SRE852361 TBA852361 TKW852361 TUS852361 UEO852361 UOK852361 UYG852361 VIC852361 VRY852361 WBU852361 WLQ852361 WVM852361 E917897 JA917897 SW917897 ACS917897 AMO917897 AWK917897 BGG917897 BQC917897 BZY917897 CJU917897 CTQ917897 DDM917897 DNI917897 DXE917897 EHA917897 EQW917897 FAS917897 FKO917897 FUK917897 GEG917897 GOC917897 GXY917897 HHU917897 HRQ917897 IBM917897 ILI917897 IVE917897 JFA917897 JOW917897 JYS917897 KIO917897 KSK917897 LCG917897 LMC917897 LVY917897 MFU917897 MPQ917897 MZM917897 NJI917897 NTE917897 ODA917897 OMW917897 OWS917897 PGO917897 PQK917897 QAG917897 QKC917897 QTY917897 RDU917897 RNQ917897 RXM917897 SHI917897 SRE917897 TBA917897 TKW917897 TUS917897 UEO917897 UOK917897 UYG917897 VIC917897 VRY917897 WBU917897 WLQ917897 WVM917897 E983433 JA983433 SW983433 ACS983433 AMO983433 AWK983433 BGG983433 BQC983433 BZY983433 CJU983433 CTQ983433 DDM983433 DNI983433 DXE983433 EHA983433 EQW983433 FAS983433 FKO983433 FUK983433 GEG983433 GOC983433 GXY983433 HHU983433 HRQ983433 IBM983433 ILI983433 IVE983433 JFA983433 JOW983433 JYS983433 KIO983433 KSK983433 LCG983433 LMC983433 LVY983433 MFU983433 MPQ983433 MZM983433 NJI983433 NTE983433 ODA983433 OMW983433 OWS983433 PGO983433 PQK983433 QAG983433 QKC983433 QTY983433 RDU983433 RNQ983433 RXM983433 SHI983433 SRE983433 TBA983433 TKW983433 TUS983433 UEO983433 UOK983433 UYG983433 VIC983433 VRY983433 WBU983433 WLQ983433 WVM983433" xr:uid="{00000000-0002-0000-0100-000000000000}">
      <formula1>"Chèque,Virement,Prélèvement"</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$A$15:$A$19</xm:f>
          </x14:formula1>
          <xm: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E238 JA238 SW238 ACS238 AMO238 AWK238 BGG238 BQC238 BZY238 CJU238 CTQ238 DDM238 DNI238 DXE238 EHA238 EQW238 FAS238 FKO238 FUK238 GEG238 GOC238 GXY238 HHU238 HRQ238 IBM238 ILI238 IVE238 JFA238 JOW238 JYS238 KIO238 KSK238 LCG238 LMC238 LVY238 MFU238 MPQ238 MZM238 NJI238 NTE238 ODA238 OMW238 OWS238 PGO238 PQK238 QAG238 QKC238 QTY238 RDU238 RNQ238 RXM238 SHI238 SRE238 TBA238 TKW238 TUS238 UEO238 UOK238 UYG238 VIC238 VRY238 WBU238 WLQ238 WVM238 E65774 JA65774 SW65774 ACS65774 AMO65774 AWK65774 BGG65774 BQC65774 BZY65774 CJU65774 CTQ65774 DDM65774 DNI65774 DXE65774 EHA65774 EQW65774 FAS65774 FKO65774 FUK65774 GEG65774 GOC65774 GXY65774 HHU65774 HRQ65774 IBM65774 ILI65774 IVE65774 JFA65774 JOW65774 JYS65774 KIO65774 KSK65774 LCG65774 LMC65774 LVY65774 MFU65774 MPQ65774 MZM65774 NJI65774 NTE65774 ODA65774 OMW65774 OWS65774 PGO65774 PQK65774 QAG65774 QKC65774 QTY65774 RDU65774 RNQ65774 RXM65774 SHI65774 SRE65774 TBA65774 TKW65774 TUS65774 UEO65774 UOK65774 UYG65774 VIC65774 VRY65774 WBU65774 WLQ65774 WVM65774 E131310 JA131310 SW131310 ACS131310 AMO131310 AWK131310 BGG131310 BQC131310 BZY131310 CJU131310 CTQ131310 DDM131310 DNI131310 DXE131310 EHA131310 EQW131310 FAS131310 FKO131310 FUK131310 GEG131310 GOC131310 GXY131310 HHU131310 HRQ131310 IBM131310 ILI131310 IVE131310 JFA131310 JOW131310 JYS131310 KIO131310 KSK131310 LCG131310 LMC131310 LVY131310 MFU131310 MPQ131310 MZM131310 NJI131310 NTE131310 ODA131310 OMW131310 OWS131310 PGO131310 PQK131310 QAG131310 QKC131310 QTY131310 RDU131310 RNQ131310 RXM131310 SHI131310 SRE131310 TBA131310 TKW131310 TUS131310 UEO131310 UOK131310 UYG131310 VIC131310 VRY131310 WBU131310 WLQ131310 WVM131310 E196846 JA196846 SW196846 ACS196846 AMO196846 AWK196846 BGG196846 BQC196846 BZY196846 CJU196846 CTQ196846 DDM196846 DNI196846 DXE196846 EHA196846 EQW196846 FAS196846 FKO196846 FUK196846 GEG196846 GOC196846 GXY196846 HHU196846 HRQ196846 IBM196846 ILI196846 IVE196846 JFA196846 JOW196846 JYS196846 KIO196846 KSK196846 LCG196846 LMC196846 LVY196846 MFU196846 MPQ196846 MZM196846 NJI196846 NTE196846 ODA196846 OMW196846 OWS196846 PGO196846 PQK196846 QAG196846 QKC196846 QTY196846 RDU196846 RNQ196846 RXM196846 SHI196846 SRE196846 TBA196846 TKW196846 TUS196846 UEO196846 UOK196846 UYG196846 VIC196846 VRY196846 WBU196846 WLQ196846 WVM196846 E262382 JA262382 SW262382 ACS262382 AMO262382 AWK262382 BGG262382 BQC262382 BZY262382 CJU262382 CTQ262382 DDM262382 DNI262382 DXE262382 EHA262382 EQW262382 FAS262382 FKO262382 FUK262382 GEG262382 GOC262382 GXY262382 HHU262382 HRQ262382 IBM262382 ILI262382 IVE262382 JFA262382 JOW262382 JYS262382 KIO262382 KSK262382 LCG262382 LMC262382 LVY262382 MFU262382 MPQ262382 MZM262382 NJI262382 NTE262382 ODA262382 OMW262382 OWS262382 PGO262382 PQK262382 QAG262382 QKC262382 QTY262382 RDU262382 RNQ262382 RXM262382 SHI262382 SRE262382 TBA262382 TKW262382 TUS262382 UEO262382 UOK262382 UYG262382 VIC262382 VRY262382 WBU262382 WLQ262382 WVM262382 E327918 JA327918 SW327918 ACS327918 AMO327918 AWK327918 BGG327918 BQC327918 BZY327918 CJU327918 CTQ327918 DDM327918 DNI327918 DXE327918 EHA327918 EQW327918 FAS327918 FKO327918 FUK327918 GEG327918 GOC327918 GXY327918 HHU327918 HRQ327918 IBM327918 ILI327918 IVE327918 JFA327918 JOW327918 JYS327918 KIO327918 KSK327918 LCG327918 LMC327918 LVY327918 MFU327918 MPQ327918 MZM327918 NJI327918 NTE327918 ODA327918 OMW327918 OWS327918 PGO327918 PQK327918 QAG327918 QKC327918 QTY327918 RDU327918 RNQ327918 RXM327918 SHI327918 SRE327918 TBA327918 TKW327918 TUS327918 UEO327918 UOK327918 UYG327918 VIC327918 VRY327918 WBU327918 WLQ327918 WVM327918 E393454 JA393454 SW393454 ACS393454 AMO393454 AWK393454 BGG393454 BQC393454 BZY393454 CJU393454 CTQ393454 DDM393454 DNI393454 DXE393454 EHA393454 EQW393454 FAS393454 FKO393454 FUK393454 GEG393454 GOC393454 GXY393454 HHU393454 HRQ393454 IBM393454 ILI393454 IVE393454 JFA393454 JOW393454 JYS393454 KIO393454 KSK393454 LCG393454 LMC393454 LVY393454 MFU393454 MPQ393454 MZM393454 NJI393454 NTE393454 ODA393454 OMW393454 OWS393454 PGO393454 PQK393454 QAG393454 QKC393454 QTY393454 RDU393454 RNQ393454 RXM393454 SHI393454 SRE393454 TBA393454 TKW393454 TUS393454 UEO393454 UOK393454 UYG393454 VIC393454 VRY393454 WBU393454 WLQ393454 WVM393454 E458990 JA458990 SW458990 ACS458990 AMO458990 AWK458990 BGG458990 BQC458990 BZY458990 CJU458990 CTQ458990 DDM458990 DNI458990 DXE458990 EHA458990 EQW458990 FAS458990 FKO458990 FUK458990 GEG458990 GOC458990 GXY458990 HHU458990 HRQ458990 IBM458990 ILI458990 IVE458990 JFA458990 JOW458990 JYS458990 KIO458990 KSK458990 LCG458990 LMC458990 LVY458990 MFU458990 MPQ458990 MZM458990 NJI458990 NTE458990 ODA458990 OMW458990 OWS458990 PGO458990 PQK458990 QAG458990 QKC458990 QTY458990 RDU458990 RNQ458990 RXM458990 SHI458990 SRE458990 TBA458990 TKW458990 TUS458990 UEO458990 UOK458990 UYG458990 VIC458990 VRY458990 WBU458990 WLQ458990 WVM458990 E524526 JA524526 SW524526 ACS524526 AMO524526 AWK524526 BGG524526 BQC524526 BZY524526 CJU524526 CTQ524526 DDM524526 DNI524526 DXE524526 EHA524526 EQW524526 FAS524526 FKO524526 FUK524526 GEG524526 GOC524526 GXY524526 HHU524526 HRQ524526 IBM524526 ILI524526 IVE524526 JFA524526 JOW524526 JYS524526 KIO524526 KSK524526 LCG524526 LMC524526 LVY524526 MFU524526 MPQ524526 MZM524526 NJI524526 NTE524526 ODA524526 OMW524526 OWS524526 PGO524526 PQK524526 QAG524526 QKC524526 QTY524526 RDU524526 RNQ524526 RXM524526 SHI524526 SRE524526 TBA524526 TKW524526 TUS524526 UEO524526 UOK524526 UYG524526 VIC524526 VRY524526 WBU524526 WLQ524526 WVM524526 E590062 JA590062 SW590062 ACS590062 AMO590062 AWK590062 BGG590062 BQC590062 BZY590062 CJU590062 CTQ590062 DDM590062 DNI590062 DXE590062 EHA590062 EQW590062 FAS590062 FKO590062 FUK590062 GEG590062 GOC590062 GXY590062 HHU590062 HRQ590062 IBM590062 ILI590062 IVE590062 JFA590062 JOW590062 JYS590062 KIO590062 KSK590062 LCG590062 LMC590062 LVY590062 MFU590062 MPQ590062 MZM590062 NJI590062 NTE590062 ODA590062 OMW590062 OWS590062 PGO590062 PQK590062 QAG590062 QKC590062 QTY590062 RDU590062 RNQ590062 RXM590062 SHI590062 SRE590062 TBA590062 TKW590062 TUS590062 UEO590062 UOK590062 UYG590062 VIC590062 VRY590062 WBU590062 WLQ590062 WVM590062 E655598 JA655598 SW655598 ACS655598 AMO655598 AWK655598 BGG655598 BQC655598 BZY655598 CJU655598 CTQ655598 DDM655598 DNI655598 DXE655598 EHA655598 EQW655598 FAS655598 FKO655598 FUK655598 GEG655598 GOC655598 GXY655598 HHU655598 HRQ655598 IBM655598 ILI655598 IVE655598 JFA655598 JOW655598 JYS655598 KIO655598 KSK655598 LCG655598 LMC655598 LVY655598 MFU655598 MPQ655598 MZM655598 NJI655598 NTE655598 ODA655598 OMW655598 OWS655598 PGO655598 PQK655598 QAG655598 QKC655598 QTY655598 RDU655598 RNQ655598 RXM655598 SHI655598 SRE655598 TBA655598 TKW655598 TUS655598 UEO655598 UOK655598 UYG655598 VIC655598 VRY655598 WBU655598 WLQ655598 WVM655598 E721134 JA721134 SW721134 ACS721134 AMO721134 AWK721134 BGG721134 BQC721134 BZY721134 CJU721134 CTQ721134 DDM721134 DNI721134 DXE721134 EHA721134 EQW721134 FAS721134 FKO721134 FUK721134 GEG721134 GOC721134 GXY721134 HHU721134 HRQ721134 IBM721134 ILI721134 IVE721134 JFA721134 JOW721134 JYS721134 KIO721134 KSK721134 LCG721134 LMC721134 LVY721134 MFU721134 MPQ721134 MZM721134 NJI721134 NTE721134 ODA721134 OMW721134 OWS721134 PGO721134 PQK721134 QAG721134 QKC721134 QTY721134 RDU721134 RNQ721134 RXM721134 SHI721134 SRE721134 TBA721134 TKW721134 TUS721134 UEO721134 UOK721134 UYG721134 VIC721134 VRY721134 WBU721134 WLQ721134 WVM721134 E786670 JA786670 SW786670 ACS786670 AMO786670 AWK786670 BGG786670 BQC786670 BZY786670 CJU786670 CTQ786670 DDM786670 DNI786670 DXE786670 EHA786670 EQW786670 FAS786670 FKO786670 FUK786670 GEG786670 GOC786670 GXY786670 HHU786670 HRQ786670 IBM786670 ILI786670 IVE786670 JFA786670 JOW786670 JYS786670 KIO786670 KSK786670 LCG786670 LMC786670 LVY786670 MFU786670 MPQ786670 MZM786670 NJI786670 NTE786670 ODA786670 OMW786670 OWS786670 PGO786670 PQK786670 QAG786670 QKC786670 QTY786670 RDU786670 RNQ786670 RXM786670 SHI786670 SRE786670 TBA786670 TKW786670 TUS786670 UEO786670 UOK786670 UYG786670 VIC786670 VRY786670 WBU786670 WLQ786670 WVM786670 E852206 JA852206 SW852206 ACS852206 AMO852206 AWK852206 BGG852206 BQC852206 BZY852206 CJU852206 CTQ852206 DDM852206 DNI852206 DXE852206 EHA852206 EQW852206 FAS852206 FKO852206 FUK852206 GEG852206 GOC852206 GXY852206 HHU852206 HRQ852206 IBM852206 ILI852206 IVE852206 JFA852206 JOW852206 JYS852206 KIO852206 KSK852206 LCG852206 LMC852206 LVY852206 MFU852206 MPQ852206 MZM852206 NJI852206 NTE852206 ODA852206 OMW852206 OWS852206 PGO852206 PQK852206 QAG852206 QKC852206 QTY852206 RDU852206 RNQ852206 RXM852206 SHI852206 SRE852206 TBA852206 TKW852206 TUS852206 UEO852206 UOK852206 UYG852206 VIC852206 VRY852206 WBU852206 WLQ852206 WVM852206 E917742 JA917742 SW917742 ACS917742 AMO917742 AWK917742 BGG917742 BQC917742 BZY917742 CJU917742 CTQ917742 DDM917742 DNI917742 DXE917742 EHA917742 EQW917742 FAS917742 FKO917742 FUK917742 GEG917742 GOC917742 GXY917742 HHU917742 HRQ917742 IBM917742 ILI917742 IVE917742 JFA917742 JOW917742 JYS917742 KIO917742 KSK917742 LCG917742 LMC917742 LVY917742 MFU917742 MPQ917742 MZM917742 NJI917742 NTE917742 ODA917742 OMW917742 OWS917742 PGO917742 PQK917742 QAG917742 QKC917742 QTY917742 RDU917742 RNQ917742 RXM917742 SHI917742 SRE917742 TBA917742 TKW917742 TUS917742 UEO917742 UOK917742 UYG917742 VIC917742 VRY917742 WBU917742 WLQ917742 WVM917742 E983278 JA983278 SW983278 ACS983278 AMO983278 AWK983278 BGG983278 BQC983278 BZY983278 CJU983278 CTQ983278 DDM983278 DNI983278 DXE983278 EHA983278 EQW983278 FAS983278 FKO983278 FUK983278 GEG983278 GOC983278 GXY983278 HHU983278 HRQ983278 IBM983278 ILI983278 IVE983278 JFA983278 JOW983278 JYS983278 KIO983278 KSK983278 LCG983278 LMC983278 LVY983278 MFU983278 MPQ983278 MZM983278 NJI983278 NTE983278 ODA983278 OMW983278 OWS983278 PGO983278 PQK983278 QAG983278 QKC983278 QTY983278 RDU983278 RNQ983278 RXM983278 SHI983278 SRE983278 TBA983278 TKW983278 TUS983278 UEO983278 UOK983278 UYG983278 VIC983278 VRY983278 WBU983278 WLQ983278 WVM983278 E264 JA264 SW264 ACS264 AMO264 AWK264 BGG264 BQC264 BZY264 CJU264 CTQ264 DDM264 DNI264 DXE264 EHA264 EQW264 FAS264 FKO264 FUK264 GEG264 GOC264 GXY264 HHU264 HRQ264 IBM264 ILI264 IVE264 JFA264 JOW264 JYS264 KIO264 KSK264 LCG264 LMC264 LVY264 MFU264 MPQ264 MZM264 NJI264 NTE264 ODA264 OMW264 OWS264 PGO264 PQK264 QAG264 QKC264 QTY264 RDU264 RNQ264 RXM264 SHI264 SRE264 TBA264 TKW264 TUS264 UEO264 UOK264 UYG264 VIC264 VRY264 WBU264 WLQ264 WVM264 E65800 JA65800 SW65800 ACS65800 AMO65800 AWK65800 BGG65800 BQC65800 BZY65800 CJU65800 CTQ65800 DDM65800 DNI65800 DXE65800 EHA65800 EQW65800 FAS65800 FKO65800 FUK65800 GEG65800 GOC65800 GXY65800 HHU65800 HRQ65800 IBM65800 ILI65800 IVE65800 JFA65800 JOW65800 JYS65800 KIO65800 KSK65800 LCG65800 LMC65800 LVY65800 MFU65800 MPQ65800 MZM65800 NJI65800 NTE65800 ODA65800 OMW65800 OWS65800 PGO65800 PQK65800 QAG65800 QKC65800 QTY65800 RDU65800 RNQ65800 RXM65800 SHI65800 SRE65800 TBA65800 TKW65800 TUS65800 UEO65800 UOK65800 UYG65800 VIC65800 VRY65800 WBU65800 WLQ65800 WVM65800 E131336 JA131336 SW131336 ACS131336 AMO131336 AWK131336 BGG131336 BQC131336 BZY131336 CJU131336 CTQ131336 DDM131336 DNI131336 DXE131336 EHA131336 EQW131336 FAS131336 FKO131336 FUK131336 GEG131336 GOC131336 GXY131336 HHU131336 HRQ131336 IBM131336 ILI131336 IVE131336 JFA131336 JOW131336 JYS131336 KIO131336 KSK131336 LCG131336 LMC131336 LVY131336 MFU131336 MPQ131336 MZM131336 NJI131336 NTE131336 ODA131336 OMW131336 OWS131336 PGO131336 PQK131336 QAG131336 QKC131336 QTY131336 RDU131336 RNQ131336 RXM131336 SHI131336 SRE131336 TBA131336 TKW131336 TUS131336 UEO131336 UOK131336 UYG131336 VIC131336 VRY131336 WBU131336 WLQ131336 WVM131336 E196872 JA196872 SW196872 ACS196872 AMO196872 AWK196872 BGG196872 BQC196872 BZY196872 CJU196872 CTQ196872 DDM196872 DNI196872 DXE196872 EHA196872 EQW196872 FAS196872 FKO196872 FUK196872 GEG196872 GOC196872 GXY196872 HHU196872 HRQ196872 IBM196872 ILI196872 IVE196872 JFA196872 JOW196872 JYS196872 KIO196872 KSK196872 LCG196872 LMC196872 LVY196872 MFU196872 MPQ196872 MZM196872 NJI196872 NTE196872 ODA196872 OMW196872 OWS196872 PGO196872 PQK196872 QAG196872 QKC196872 QTY196872 RDU196872 RNQ196872 RXM196872 SHI196872 SRE196872 TBA196872 TKW196872 TUS196872 UEO196872 UOK196872 UYG196872 VIC196872 VRY196872 WBU196872 WLQ196872 WVM196872 E262408 JA262408 SW262408 ACS262408 AMO262408 AWK262408 BGG262408 BQC262408 BZY262408 CJU262408 CTQ262408 DDM262408 DNI262408 DXE262408 EHA262408 EQW262408 FAS262408 FKO262408 FUK262408 GEG262408 GOC262408 GXY262408 HHU262408 HRQ262408 IBM262408 ILI262408 IVE262408 JFA262408 JOW262408 JYS262408 KIO262408 KSK262408 LCG262408 LMC262408 LVY262408 MFU262408 MPQ262408 MZM262408 NJI262408 NTE262408 ODA262408 OMW262408 OWS262408 PGO262408 PQK262408 QAG262408 QKC262408 QTY262408 RDU262408 RNQ262408 RXM262408 SHI262408 SRE262408 TBA262408 TKW262408 TUS262408 UEO262408 UOK262408 UYG262408 VIC262408 VRY262408 WBU262408 WLQ262408 WVM262408 E327944 JA327944 SW327944 ACS327944 AMO327944 AWK327944 BGG327944 BQC327944 BZY327944 CJU327944 CTQ327944 DDM327944 DNI327944 DXE327944 EHA327944 EQW327944 FAS327944 FKO327944 FUK327944 GEG327944 GOC327944 GXY327944 HHU327944 HRQ327944 IBM327944 ILI327944 IVE327944 JFA327944 JOW327944 JYS327944 KIO327944 KSK327944 LCG327944 LMC327944 LVY327944 MFU327944 MPQ327944 MZM327944 NJI327944 NTE327944 ODA327944 OMW327944 OWS327944 PGO327944 PQK327944 QAG327944 QKC327944 QTY327944 RDU327944 RNQ327944 RXM327944 SHI327944 SRE327944 TBA327944 TKW327944 TUS327944 UEO327944 UOK327944 UYG327944 VIC327944 VRY327944 WBU327944 WLQ327944 WVM327944 E393480 JA393480 SW393480 ACS393480 AMO393480 AWK393480 BGG393480 BQC393480 BZY393480 CJU393480 CTQ393480 DDM393480 DNI393480 DXE393480 EHA393480 EQW393480 FAS393480 FKO393480 FUK393480 GEG393480 GOC393480 GXY393480 HHU393480 HRQ393480 IBM393480 ILI393480 IVE393480 JFA393480 JOW393480 JYS393480 KIO393480 KSK393480 LCG393480 LMC393480 LVY393480 MFU393480 MPQ393480 MZM393480 NJI393480 NTE393480 ODA393480 OMW393480 OWS393480 PGO393480 PQK393480 QAG393480 QKC393480 QTY393480 RDU393480 RNQ393480 RXM393480 SHI393480 SRE393480 TBA393480 TKW393480 TUS393480 UEO393480 UOK393480 UYG393480 VIC393480 VRY393480 WBU393480 WLQ393480 WVM393480 E459016 JA459016 SW459016 ACS459016 AMO459016 AWK459016 BGG459016 BQC459016 BZY459016 CJU459016 CTQ459016 DDM459016 DNI459016 DXE459016 EHA459016 EQW459016 FAS459016 FKO459016 FUK459016 GEG459016 GOC459016 GXY459016 HHU459016 HRQ459016 IBM459016 ILI459016 IVE459016 JFA459016 JOW459016 JYS459016 KIO459016 KSK459016 LCG459016 LMC459016 LVY459016 MFU459016 MPQ459016 MZM459016 NJI459016 NTE459016 ODA459016 OMW459016 OWS459016 PGO459016 PQK459016 QAG459016 QKC459016 QTY459016 RDU459016 RNQ459016 RXM459016 SHI459016 SRE459016 TBA459016 TKW459016 TUS459016 UEO459016 UOK459016 UYG459016 VIC459016 VRY459016 WBU459016 WLQ459016 WVM459016 E524552 JA524552 SW524552 ACS524552 AMO524552 AWK524552 BGG524552 BQC524552 BZY524552 CJU524552 CTQ524552 DDM524552 DNI524552 DXE524552 EHA524552 EQW524552 FAS524552 FKO524552 FUK524552 GEG524552 GOC524552 GXY524552 HHU524552 HRQ524552 IBM524552 ILI524552 IVE524552 JFA524552 JOW524552 JYS524552 KIO524552 KSK524552 LCG524552 LMC524552 LVY524552 MFU524552 MPQ524552 MZM524552 NJI524552 NTE524552 ODA524552 OMW524552 OWS524552 PGO524552 PQK524552 QAG524552 QKC524552 QTY524552 RDU524552 RNQ524552 RXM524552 SHI524552 SRE524552 TBA524552 TKW524552 TUS524552 UEO524552 UOK524552 UYG524552 VIC524552 VRY524552 WBU524552 WLQ524552 WVM524552 E590088 JA590088 SW590088 ACS590088 AMO590088 AWK590088 BGG590088 BQC590088 BZY590088 CJU590088 CTQ590088 DDM590088 DNI590088 DXE590088 EHA590088 EQW590088 FAS590088 FKO590088 FUK590088 GEG590088 GOC590088 GXY590088 HHU590088 HRQ590088 IBM590088 ILI590088 IVE590088 JFA590088 JOW590088 JYS590088 KIO590088 KSK590088 LCG590088 LMC590088 LVY590088 MFU590088 MPQ590088 MZM590088 NJI590088 NTE590088 ODA590088 OMW590088 OWS590088 PGO590088 PQK590088 QAG590088 QKC590088 QTY590088 RDU590088 RNQ590088 RXM590088 SHI590088 SRE590088 TBA590088 TKW590088 TUS590088 UEO590088 UOK590088 UYG590088 VIC590088 VRY590088 WBU590088 WLQ590088 WVM590088 E655624 JA655624 SW655624 ACS655624 AMO655624 AWK655624 BGG655624 BQC655624 BZY655624 CJU655624 CTQ655624 DDM655624 DNI655624 DXE655624 EHA655624 EQW655624 FAS655624 FKO655624 FUK655624 GEG655624 GOC655624 GXY655624 HHU655624 HRQ655624 IBM655624 ILI655624 IVE655624 JFA655624 JOW655624 JYS655624 KIO655624 KSK655624 LCG655624 LMC655624 LVY655624 MFU655624 MPQ655624 MZM655624 NJI655624 NTE655624 ODA655624 OMW655624 OWS655624 PGO655624 PQK655624 QAG655624 QKC655624 QTY655624 RDU655624 RNQ655624 RXM655624 SHI655624 SRE655624 TBA655624 TKW655624 TUS655624 UEO655624 UOK655624 UYG655624 VIC655624 VRY655624 WBU655624 WLQ655624 WVM655624 E721160 JA721160 SW721160 ACS721160 AMO721160 AWK721160 BGG721160 BQC721160 BZY721160 CJU721160 CTQ721160 DDM721160 DNI721160 DXE721160 EHA721160 EQW721160 FAS721160 FKO721160 FUK721160 GEG721160 GOC721160 GXY721160 HHU721160 HRQ721160 IBM721160 ILI721160 IVE721160 JFA721160 JOW721160 JYS721160 KIO721160 KSK721160 LCG721160 LMC721160 LVY721160 MFU721160 MPQ721160 MZM721160 NJI721160 NTE721160 ODA721160 OMW721160 OWS721160 PGO721160 PQK721160 QAG721160 QKC721160 QTY721160 RDU721160 RNQ721160 RXM721160 SHI721160 SRE721160 TBA721160 TKW721160 TUS721160 UEO721160 UOK721160 UYG721160 VIC721160 VRY721160 WBU721160 WLQ721160 WVM721160 E786696 JA786696 SW786696 ACS786696 AMO786696 AWK786696 BGG786696 BQC786696 BZY786696 CJU786696 CTQ786696 DDM786696 DNI786696 DXE786696 EHA786696 EQW786696 FAS786696 FKO786696 FUK786696 GEG786696 GOC786696 GXY786696 HHU786696 HRQ786696 IBM786696 ILI786696 IVE786696 JFA786696 JOW786696 JYS786696 KIO786696 KSK786696 LCG786696 LMC786696 LVY786696 MFU786696 MPQ786696 MZM786696 NJI786696 NTE786696 ODA786696 OMW786696 OWS786696 PGO786696 PQK786696 QAG786696 QKC786696 QTY786696 RDU786696 RNQ786696 RXM786696 SHI786696 SRE786696 TBA786696 TKW786696 TUS786696 UEO786696 UOK786696 UYG786696 VIC786696 VRY786696 WBU786696 WLQ786696 WVM786696 E852232 JA852232 SW852232 ACS852232 AMO852232 AWK852232 BGG852232 BQC852232 BZY852232 CJU852232 CTQ852232 DDM852232 DNI852232 DXE852232 EHA852232 EQW852232 FAS852232 FKO852232 FUK852232 GEG852232 GOC852232 GXY852232 HHU852232 HRQ852232 IBM852232 ILI852232 IVE852232 JFA852232 JOW852232 JYS852232 KIO852232 KSK852232 LCG852232 LMC852232 LVY852232 MFU852232 MPQ852232 MZM852232 NJI852232 NTE852232 ODA852232 OMW852232 OWS852232 PGO852232 PQK852232 QAG852232 QKC852232 QTY852232 RDU852232 RNQ852232 RXM852232 SHI852232 SRE852232 TBA852232 TKW852232 TUS852232 UEO852232 UOK852232 UYG852232 VIC852232 VRY852232 WBU852232 WLQ852232 WVM852232 E917768 JA917768 SW917768 ACS917768 AMO917768 AWK917768 BGG917768 BQC917768 BZY917768 CJU917768 CTQ917768 DDM917768 DNI917768 DXE917768 EHA917768 EQW917768 FAS917768 FKO917768 FUK917768 GEG917768 GOC917768 GXY917768 HHU917768 HRQ917768 IBM917768 ILI917768 IVE917768 JFA917768 JOW917768 JYS917768 KIO917768 KSK917768 LCG917768 LMC917768 LVY917768 MFU917768 MPQ917768 MZM917768 NJI917768 NTE917768 ODA917768 OMW917768 OWS917768 PGO917768 PQK917768 QAG917768 QKC917768 QTY917768 RDU917768 RNQ917768 RXM917768 SHI917768 SRE917768 TBA917768 TKW917768 TUS917768 UEO917768 UOK917768 UYG917768 VIC917768 VRY917768 WBU917768 WLQ917768 WVM917768 E983304 JA983304 SW983304 ACS983304 AMO983304 AWK983304 BGG983304 BQC983304 BZY983304 CJU983304 CTQ983304 DDM983304 DNI983304 DXE983304 EHA983304 EQW983304 FAS983304 FKO983304 FUK983304 GEG983304 GOC983304 GXY983304 HHU983304 HRQ983304 IBM983304 ILI983304 IVE983304 JFA983304 JOW983304 JYS983304 KIO983304 KSK983304 LCG983304 LMC983304 LVY983304 MFU983304 MPQ983304 MZM983304 NJI983304 NTE983304 ODA983304 OMW983304 OWS983304 PGO983304 PQK983304 QAG983304 QKC983304 QTY983304 RDU983304 RNQ983304 RXM983304 SHI983304 SRE983304 TBA983304 TKW983304 TUS983304 UEO983304 UOK983304 UYG983304 VIC983304 VRY983304 WBU983304 WLQ983304 WVM983304 E212 JA212 SW212 ACS212 AMO212 AWK212 BGG212 BQC212 BZY212 CJU212 CTQ212 DDM212 DNI212 DXE212 EHA212 EQW212 FAS212 FKO212 FUK212 GEG212 GOC212 GXY212 HHU212 HRQ212 IBM212 ILI212 IVE212 JFA212 JOW212 JYS212 KIO212 KSK212 LCG212 LMC212 LVY212 MFU212 MPQ212 MZM212 NJI212 NTE212 ODA212 OMW212 OWS212 PGO212 PQK212 QAG212 QKC212 QTY212 RDU212 RNQ212 RXM212 SHI212 SRE212 TBA212 TKW212 TUS212 UEO212 UOK212 UYG212 VIC212 VRY212 WBU212 WLQ212 WVM212 E65748 JA65748 SW65748 ACS65748 AMO65748 AWK65748 BGG65748 BQC65748 BZY65748 CJU65748 CTQ65748 DDM65748 DNI65748 DXE65748 EHA65748 EQW65748 FAS65748 FKO65748 FUK65748 GEG65748 GOC65748 GXY65748 HHU65748 HRQ65748 IBM65748 ILI65748 IVE65748 JFA65748 JOW65748 JYS65748 KIO65748 KSK65748 LCG65748 LMC65748 LVY65748 MFU65748 MPQ65748 MZM65748 NJI65748 NTE65748 ODA65748 OMW65748 OWS65748 PGO65748 PQK65748 QAG65748 QKC65748 QTY65748 RDU65748 RNQ65748 RXM65748 SHI65748 SRE65748 TBA65748 TKW65748 TUS65748 UEO65748 UOK65748 UYG65748 VIC65748 VRY65748 WBU65748 WLQ65748 WVM65748 E131284 JA131284 SW131284 ACS131284 AMO131284 AWK131284 BGG131284 BQC131284 BZY131284 CJU131284 CTQ131284 DDM131284 DNI131284 DXE131284 EHA131284 EQW131284 FAS131284 FKO131284 FUK131284 GEG131284 GOC131284 GXY131284 HHU131284 HRQ131284 IBM131284 ILI131284 IVE131284 JFA131284 JOW131284 JYS131284 KIO131284 KSK131284 LCG131284 LMC131284 LVY131284 MFU131284 MPQ131284 MZM131284 NJI131284 NTE131284 ODA131284 OMW131284 OWS131284 PGO131284 PQK131284 QAG131284 QKC131284 QTY131284 RDU131284 RNQ131284 RXM131284 SHI131284 SRE131284 TBA131284 TKW131284 TUS131284 UEO131284 UOK131284 UYG131284 VIC131284 VRY131284 WBU131284 WLQ131284 WVM131284 E196820 JA196820 SW196820 ACS196820 AMO196820 AWK196820 BGG196820 BQC196820 BZY196820 CJU196820 CTQ196820 DDM196820 DNI196820 DXE196820 EHA196820 EQW196820 FAS196820 FKO196820 FUK196820 GEG196820 GOC196820 GXY196820 HHU196820 HRQ196820 IBM196820 ILI196820 IVE196820 JFA196820 JOW196820 JYS196820 KIO196820 KSK196820 LCG196820 LMC196820 LVY196820 MFU196820 MPQ196820 MZM196820 NJI196820 NTE196820 ODA196820 OMW196820 OWS196820 PGO196820 PQK196820 QAG196820 QKC196820 QTY196820 RDU196820 RNQ196820 RXM196820 SHI196820 SRE196820 TBA196820 TKW196820 TUS196820 UEO196820 UOK196820 UYG196820 VIC196820 VRY196820 WBU196820 WLQ196820 WVM196820 E262356 JA262356 SW262356 ACS262356 AMO262356 AWK262356 BGG262356 BQC262356 BZY262356 CJU262356 CTQ262356 DDM262356 DNI262356 DXE262356 EHA262356 EQW262356 FAS262356 FKO262356 FUK262356 GEG262356 GOC262356 GXY262356 HHU262356 HRQ262356 IBM262356 ILI262356 IVE262356 JFA262356 JOW262356 JYS262356 KIO262356 KSK262356 LCG262356 LMC262356 LVY262356 MFU262356 MPQ262356 MZM262356 NJI262356 NTE262356 ODA262356 OMW262356 OWS262356 PGO262356 PQK262356 QAG262356 QKC262356 QTY262356 RDU262356 RNQ262356 RXM262356 SHI262356 SRE262356 TBA262356 TKW262356 TUS262356 UEO262356 UOK262356 UYG262356 VIC262356 VRY262356 WBU262356 WLQ262356 WVM262356 E327892 JA327892 SW327892 ACS327892 AMO327892 AWK327892 BGG327892 BQC327892 BZY327892 CJU327892 CTQ327892 DDM327892 DNI327892 DXE327892 EHA327892 EQW327892 FAS327892 FKO327892 FUK327892 GEG327892 GOC327892 GXY327892 HHU327892 HRQ327892 IBM327892 ILI327892 IVE327892 JFA327892 JOW327892 JYS327892 KIO327892 KSK327892 LCG327892 LMC327892 LVY327892 MFU327892 MPQ327892 MZM327892 NJI327892 NTE327892 ODA327892 OMW327892 OWS327892 PGO327892 PQK327892 QAG327892 QKC327892 QTY327892 RDU327892 RNQ327892 RXM327892 SHI327892 SRE327892 TBA327892 TKW327892 TUS327892 UEO327892 UOK327892 UYG327892 VIC327892 VRY327892 WBU327892 WLQ327892 WVM327892 E393428 JA393428 SW393428 ACS393428 AMO393428 AWK393428 BGG393428 BQC393428 BZY393428 CJU393428 CTQ393428 DDM393428 DNI393428 DXE393428 EHA393428 EQW393428 FAS393428 FKO393428 FUK393428 GEG393428 GOC393428 GXY393428 HHU393428 HRQ393428 IBM393428 ILI393428 IVE393428 JFA393428 JOW393428 JYS393428 KIO393428 KSK393428 LCG393428 LMC393428 LVY393428 MFU393428 MPQ393428 MZM393428 NJI393428 NTE393428 ODA393428 OMW393428 OWS393428 PGO393428 PQK393428 QAG393428 QKC393428 QTY393428 RDU393428 RNQ393428 RXM393428 SHI393428 SRE393428 TBA393428 TKW393428 TUS393428 UEO393428 UOK393428 UYG393428 VIC393428 VRY393428 WBU393428 WLQ393428 WVM393428 E458964 JA458964 SW458964 ACS458964 AMO458964 AWK458964 BGG458964 BQC458964 BZY458964 CJU458964 CTQ458964 DDM458964 DNI458964 DXE458964 EHA458964 EQW458964 FAS458964 FKO458964 FUK458964 GEG458964 GOC458964 GXY458964 HHU458964 HRQ458964 IBM458964 ILI458964 IVE458964 JFA458964 JOW458964 JYS458964 KIO458964 KSK458964 LCG458964 LMC458964 LVY458964 MFU458964 MPQ458964 MZM458964 NJI458964 NTE458964 ODA458964 OMW458964 OWS458964 PGO458964 PQK458964 QAG458964 QKC458964 QTY458964 RDU458964 RNQ458964 RXM458964 SHI458964 SRE458964 TBA458964 TKW458964 TUS458964 UEO458964 UOK458964 UYG458964 VIC458964 VRY458964 WBU458964 WLQ458964 WVM458964 E524500 JA524500 SW524500 ACS524500 AMO524500 AWK524500 BGG524500 BQC524500 BZY524500 CJU524500 CTQ524500 DDM524500 DNI524500 DXE524500 EHA524500 EQW524500 FAS524500 FKO524500 FUK524500 GEG524500 GOC524500 GXY524500 HHU524500 HRQ524500 IBM524500 ILI524500 IVE524500 JFA524500 JOW524500 JYS524500 KIO524500 KSK524500 LCG524500 LMC524500 LVY524500 MFU524500 MPQ524500 MZM524500 NJI524500 NTE524500 ODA524500 OMW524500 OWS524500 PGO524500 PQK524500 QAG524500 QKC524500 QTY524500 RDU524500 RNQ524500 RXM524500 SHI524500 SRE524500 TBA524500 TKW524500 TUS524500 UEO524500 UOK524500 UYG524500 VIC524500 VRY524500 WBU524500 WLQ524500 WVM524500 E590036 JA590036 SW590036 ACS590036 AMO590036 AWK590036 BGG590036 BQC590036 BZY590036 CJU590036 CTQ590036 DDM590036 DNI590036 DXE590036 EHA590036 EQW590036 FAS590036 FKO590036 FUK590036 GEG590036 GOC590036 GXY590036 HHU590036 HRQ590036 IBM590036 ILI590036 IVE590036 JFA590036 JOW590036 JYS590036 KIO590036 KSK590036 LCG590036 LMC590036 LVY590036 MFU590036 MPQ590036 MZM590036 NJI590036 NTE590036 ODA590036 OMW590036 OWS590036 PGO590036 PQK590036 QAG590036 QKC590036 QTY590036 RDU590036 RNQ590036 RXM590036 SHI590036 SRE590036 TBA590036 TKW590036 TUS590036 UEO590036 UOK590036 UYG590036 VIC590036 VRY590036 WBU590036 WLQ590036 WVM590036 E655572 JA655572 SW655572 ACS655572 AMO655572 AWK655572 BGG655572 BQC655572 BZY655572 CJU655572 CTQ655572 DDM655572 DNI655572 DXE655572 EHA655572 EQW655572 FAS655572 FKO655572 FUK655572 GEG655572 GOC655572 GXY655572 HHU655572 HRQ655572 IBM655572 ILI655572 IVE655572 JFA655572 JOW655572 JYS655572 KIO655572 KSK655572 LCG655572 LMC655572 LVY655572 MFU655572 MPQ655572 MZM655572 NJI655572 NTE655572 ODA655572 OMW655572 OWS655572 PGO655572 PQK655572 QAG655572 QKC655572 QTY655572 RDU655572 RNQ655572 RXM655572 SHI655572 SRE655572 TBA655572 TKW655572 TUS655572 UEO655572 UOK655572 UYG655572 VIC655572 VRY655572 WBU655572 WLQ655572 WVM655572 E721108 JA721108 SW721108 ACS721108 AMO721108 AWK721108 BGG721108 BQC721108 BZY721108 CJU721108 CTQ721108 DDM721108 DNI721108 DXE721108 EHA721108 EQW721108 FAS721108 FKO721108 FUK721108 GEG721108 GOC721108 GXY721108 HHU721108 HRQ721108 IBM721108 ILI721108 IVE721108 JFA721108 JOW721108 JYS721108 KIO721108 KSK721108 LCG721108 LMC721108 LVY721108 MFU721108 MPQ721108 MZM721108 NJI721108 NTE721108 ODA721108 OMW721108 OWS721108 PGO721108 PQK721108 QAG721108 QKC721108 QTY721108 RDU721108 RNQ721108 RXM721108 SHI721108 SRE721108 TBA721108 TKW721108 TUS721108 UEO721108 UOK721108 UYG721108 VIC721108 VRY721108 WBU721108 WLQ721108 WVM721108 E786644 JA786644 SW786644 ACS786644 AMO786644 AWK786644 BGG786644 BQC786644 BZY786644 CJU786644 CTQ786644 DDM786644 DNI786644 DXE786644 EHA786644 EQW786644 FAS786644 FKO786644 FUK786644 GEG786644 GOC786644 GXY786644 HHU786644 HRQ786644 IBM786644 ILI786644 IVE786644 JFA786644 JOW786644 JYS786644 KIO786644 KSK786644 LCG786644 LMC786644 LVY786644 MFU786644 MPQ786644 MZM786644 NJI786644 NTE786644 ODA786644 OMW786644 OWS786644 PGO786644 PQK786644 QAG786644 QKC786644 QTY786644 RDU786644 RNQ786644 RXM786644 SHI786644 SRE786644 TBA786644 TKW786644 TUS786644 UEO786644 UOK786644 UYG786644 VIC786644 VRY786644 WBU786644 WLQ786644 WVM786644 E852180 JA852180 SW852180 ACS852180 AMO852180 AWK852180 BGG852180 BQC852180 BZY852180 CJU852180 CTQ852180 DDM852180 DNI852180 DXE852180 EHA852180 EQW852180 FAS852180 FKO852180 FUK852180 GEG852180 GOC852180 GXY852180 HHU852180 HRQ852180 IBM852180 ILI852180 IVE852180 JFA852180 JOW852180 JYS852180 KIO852180 KSK852180 LCG852180 LMC852180 LVY852180 MFU852180 MPQ852180 MZM852180 NJI852180 NTE852180 ODA852180 OMW852180 OWS852180 PGO852180 PQK852180 QAG852180 QKC852180 QTY852180 RDU852180 RNQ852180 RXM852180 SHI852180 SRE852180 TBA852180 TKW852180 TUS852180 UEO852180 UOK852180 UYG852180 VIC852180 VRY852180 WBU852180 WLQ852180 WVM852180 E917716 JA917716 SW917716 ACS917716 AMO917716 AWK917716 BGG917716 BQC917716 BZY917716 CJU917716 CTQ917716 DDM917716 DNI917716 DXE917716 EHA917716 EQW917716 FAS917716 FKO917716 FUK917716 GEG917716 GOC917716 GXY917716 HHU917716 HRQ917716 IBM917716 ILI917716 IVE917716 JFA917716 JOW917716 JYS917716 KIO917716 KSK917716 LCG917716 LMC917716 LVY917716 MFU917716 MPQ917716 MZM917716 NJI917716 NTE917716 ODA917716 OMW917716 OWS917716 PGO917716 PQK917716 QAG917716 QKC917716 QTY917716 RDU917716 RNQ917716 RXM917716 SHI917716 SRE917716 TBA917716 TKW917716 TUS917716 UEO917716 UOK917716 UYG917716 VIC917716 VRY917716 WBU917716 WLQ917716 WVM917716 E983252 JA983252 SW983252 ACS983252 AMO983252 AWK983252 BGG983252 BQC983252 BZY983252 CJU983252 CTQ983252 DDM983252 DNI983252 DXE983252 EHA983252 EQW983252 FAS983252 FKO983252 FUK983252 GEG983252 GOC983252 GXY983252 HHU983252 HRQ983252 IBM983252 ILI983252 IVE983252 JFA983252 JOW983252 JYS983252 KIO983252 KSK983252 LCG983252 LMC983252 LVY983252 MFU983252 MPQ983252 MZM983252 NJI983252 NTE983252 ODA983252 OMW983252 OWS983252 PGO983252 PQK983252 QAG983252 QKC983252 QTY983252 RDU983252 RNQ983252 RXM983252 SHI983252 SRE983252 TBA983252 TKW983252 TUS983252 UEO983252 UOK983252 UYG983252 VIC983252 VRY983252 WBU983252 WLQ983252 WVM983252 E199 JA199 SW199 ACS199 AMO199 AWK199 BGG199 BQC199 BZY199 CJU199 CTQ199 DDM199 DNI199 DXE199 EHA199 EQW199 FAS199 FKO199 FUK199 GEG199 GOC199 GXY199 HHU199 HRQ199 IBM199 ILI199 IVE199 JFA199 JOW199 JYS199 KIO199 KSK199 LCG199 LMC199 LVY199 MFU199 MPQ199 MZM199 NJI199 NTE199 ODA199 OMW199 OWS199 PGO199 PQK199 QAG199 QKC199 QTY199 RDU199 RNQ199 RXM199 SHI199 SRE199 TBA199 TKW199 TUS199 UEO199 UOK199 UYG199 VIC199 VRY199 WBU199 WLQ199 WVM199 E65735 JA65735 SW65735 ACS65735 AMO65735 AWK65735 BGG65735 BQC65735 BZY65735 CJU65735 CTQ65735 DDM65735 DNI65735 DXE65735 EHA65735 EQW65735 FAS65735 FKO65735 FUK65735 GEG65735 GOC65735 GXY65735 HHU65735 HRQ65735 IBM65735 ILI65735 IVE65735 JFA65735 JOW65735 JYS65735 KIO65735 KSK65735 LCG65735 LMC65735 LVY65735 MFU65735 MPQ65735 MZM65735 NJI65735 NTE65735 ODA65735 OMW65735 OWS65735 PGO65735 PQK65735 QAG65735 QKC65735 QTY65735 RDU65735 RNQ65735 RXM65735 SHI65735 SRE65735 TBA65735 TKW65735 TUS65735 UEO65735 UOK65735 UYG65735 VIC65735 VRY65735 WBU65735 WLQ65735 WVM65735 E131271 JA131271 SW131271 ACS131271 AMO131271 AWK131271 BGG131271 BQC131271 BZY131271 CJU131271 CTQ131271 DDM131271 DNI131271 DXE131271 EHA131271 EQW131271 FAS131271 FKO131271 FUK131271 GEG131271 GOC131271 GXY131271 HHU131271 HRQ131271 IBM131271 ILI131271 IVE131271 JFA131271 JOW131271 JYS131271 KIO131271 KSK131271 LCG131271 LMC131271 LVY131271 MFU131271 MPQ131271 MZM131271 NJI131271 NTE131271 ODA131271 OMW131271 OWS131271 PGO131271 PQK131271 QAG131271 QKC131271 QTY131271 RDU131271 RNQ131271 RXM131271 SHI131271 SRE131271 TBA131271 TKW131271 TUS131271 UEO131271 UOK131271 UYG131271 VIC131271 VRY131271 WBU131271 WLQ131271 WVM131271 E196807 JA196807 SW196807 ACS196807 AMO196807 AWK196807 BGG196807 BQC196807 BZY196807 CJU196807 CTQ196807 DDM196807 DNI196807 DXE196807 EHA196807 EQW196807 FAS196807 FKO196807 FUK196807 GEG196807 GOC196807 GXY196807 HHU196807 HRQ196807 IBM196807 ILI196807 IVE196807 JFA196807 JOW196807 JYS196807 KIO196807 KSK196807 LCG196807 LMC196807 LVY196807 MFU196807 MPQ196807 MZM196807 NJI196807 NTE196807 ODA196807 OMW196807 OWS196807 PGO196807 PQK196807 QAG196807 QKC196807 QTY196807 RDU196807 RNQ196807 RXM196807 SHI196807 SRE196807 TBA196807 TKW196807 TUS196807 UEO196807 UOK196807 UYG196807 VIC196807 VRY196807 WBU196807 WLQ196807 WVM196807 E262343 JA262343 SW262343 ACS262343 AMO262343 AWK262343 BGG262343 BQC262343 BZY262343 CJU262343 CTQ262343 DDM262343 DNI262343 DXE262343 EHA262343 EQW262343 FAS262343 FKO262343 FUK262343 GEG262343 GOC262343 GXY262343 HHU262343 HRQ262343 IBM262343 ILI262343 IVE262343 JFA262343 JOW262343 JYS262343 KIO262343 KSK262343 LCG262343 LMC262343 LVY262343 MFU262343 MPQ262343 MZM262343 NJI262343 NTE262343 ODA262343 OMW262343 OWS262343 PGO262343 PQK262343 QAG262343 QKC262343 QTY262343 RDU262343 RNQ262343 RXM262343 SHI262343 SRE262343 TBA262343 TKW262343 TUS262343 UEO262343 UOK262343 UYG262343 VIC262343 VRY262343 WBU262343 WLQ262343 WVM262343 E327879 JA327879 SW327879 ACS327879 AMO327879 AWK327879 BGG327879 BQC327879 BZY327879 CJU327879 CTQ327879 DDM327879 DNI327879 DXE327879 EHA327879 EQW327879 FAS327879 FKO327879 FUK327879 GEG327879 GOC327879 GXY327879 HHU327879 HRQ327879 IBM327879 ILI327879 IVE327879 JFA327879 JOW327879 JYS327879 KIO327879 KSK327879 LCG327879 LMC327879 LVY327879 MFU327879 MPQ327879 MZM327879 NJI327879 NTE327879 ODA327879 OMW327879 OWS327879 PGO327879 PQK327879 QAG327879 QKC327879 QTY327879 RDU327879 RNQ327879 RXM327879 SHI327879 SRE327879 TBA327879 TKW327879 TUS327879 UEO327879 UOK327879 UYG327879 VIC327879 VRY327879 WBU327879 WLQ327879 WVM327879 E393415 JA393415 SW393415 ACS393415 AMO393415 AWK393415 BGG393415 BQC393415 BZY393415 CJU393415 CTQ393415 DDM393415 DNI393415 DXE393415 EHA393415 EQW393415 FAS393415 FKO393415 FUK393415 GEG393415 GOC393415 GXY393415 HHU393415 HRQ393415 IBM393415 ILI393415 IVE393415 JFA393415 JOW393415 JYS393415 KIO393415 KSK393415 LCG393415 LMC393415 LVY393415 MFU393415 MPQ393415 MZM393415 NJI393415 NTE393415 ODA393415 OMW393415 OWS393415 PGO393415 PQK393415 QAG393415 QKC393415 QTY393415 RDU393415 RNQ393415 RXM393415 SHI393415 SRE393415 TBA393415 TKW393415 TUS393415 UEO393415 UOK393415 UYG393415 VIC393415 VRY393415 WBU393415 WLQ393415 WVM393415 E458951 JA458951 SW458951 ACS458951 AMO458951 AWK458951 BGG458951 BQC458951 BZY458951 CJU458951 CTQ458951 DDM458951 DNI458951 DXE458951 EHA458951 EQW458951 FAS458951 FKO458951 FUK458951 GEG458951 GOC458951 GXY458951 HHU458951 HRQ458951 IBM458951 ILI458951 IVE458951 JFA458951 JOW458951 JYS458951 KIO458951 KSK458951 LCG458951 LMC458951 LVY458951 MFU458951 MPQ458951 MZM458951 NJI458951 NTE458951 ODA458951 OMW458951 OWS458951 PGO458951 PQK458951 QAG458951 QKC458951 QTY458951 RDU458951 RNQ458951 RXM458951 SHI458951 SRE458951 TBA458951 TKW458951 TUS458951 UEO458951 UOK458951 UYG458951 VIC458951 VRY458951 WBU458951 WLQ458951 WVM458951 E524487 JA524487 SW524487 ACS524487 AMO524487 AWK524487 BGG524487 BQC524487 BZY524487 CJU524487 CTQ524487 DDM524487 DNI524487 DXE524487 EHA524487 EQW524487 FAS524487 FKO524487 FUK524487 GEG524487 GOC524487 GXY524487 HHU524487 HRQ524487 IBM524487 ILI524487 IVE524487 JFA524487 JOW524487 JYS524487 KIO524487 KSK524487 LCG524487 LMC524487 LVY524487 MFU524487 MPQ524487 MZM524487 NJI524487 NTE524487 ODA524487 OMW524487 OWS524487 PGO524487 PQK524487 QAG524487 QKC524487 QTY524487 RDU524487 RNQ524487 RXM524487 SHI524487 SRE524487 TBA524487 TKW524487 TUS524487 UEO524487 UOK524487 UYG524487 VIC524487 VRY524487 WBU524487 WLQ524487 WVM524487 E590023 JA590023 SW590023 ACS590023 AMO590023 AWK590023 BGG590023 BQC590023 BZY590023 CJU590023 CTQ590023 DDM590023 DNI590023 DXE590023 EHA590023 EQW590023 FAS590023 FKO590023 FUK590023 GEG590023 GOC590023 GXY590023 HHU590023 HRQ590023 IBM590023 ILI590023 IVE590023 JFA590023 JOW590023 JYS590023 KIO590023 KSK590023 LCG590023 LMC590023 LVY590023 MFU590023 MPQ590023 MZM590023 NJI590023 NTE590023 ODA590023 OMW590023 OWS590023 PGO590023 PQK590023 QAG590023 QKC590023 QTY590023 RDU590023 RNQ590023 RXM590023 SHI590023 SRE590023 TBA590023 TKW590023 TUS590023 UEO590023 UOK590023 UYG590023 VIC590023 VRY590023 WBU590023 WLQ590023 WVM590023 E655559 JA655559 SW655559 ACS655559 AMO655559 AWK655559 BGG655559 BQC655559 BZY655559 CJU655559 CTQ655559 DDM655559 DNI655559 DXE655559 EHA655559 EQW655559 FAS655559 FKO655559 FUK655559 GEG655559 GOC655559 GXY655559 HHU655559 HRQ655559 IBM655559 ILI655559 IVE655559 JFA655559 JOW655559 JYS655559 KIO655559 KSK655559 LCG655559 LMC655559 LVY655559 MFU655559 MPQ655559 MZM655559 NJI655559 NTE655559 ODA655559 OMW655559 OWS655559 PGO655559 PQK655559 QAG655559 QKC655559 QTY655559 RDU655559 RNQ655559 RXM655559 SHI655559 SRE655559 TBA655559 TKW655559 TUS655559 UEO655559 UOK655559 UYG655559 VIC655559 VRY655559 WBU655559 WLQ655559 WVM655559 E721095 JA721095 SW721095 ACS721095 AMO721095 AWK721095 BGG721095 BQC721095 BZY721095 CJU721095 CTQ721095 DDM721095 DNI721095 DXE721095 EHA721095 EQW721095 FAS721095 FKO721095 FUK721095 GEG721095 GOC721095 GXY721095 HHU721095 HRQ721095 IBM721095 ILI721095 IVE721095 JFA721095 JOW721095 JYS721095 KIO721095 KSK721095 LCG721095 LMC721095 LVY721095 MFU721095 MPQ721095 MZM721095 NJI721095 NTE721095 ODA721095 OMW721095 OWS721095 PGO721095 PQK721095 QAG721095 QKC721095 QTY721095 RDU721095 RNQ721095 RXM721095 SHI721095 SRE721095 TBA721095 TKW721095 TUS721095 UEO721095 UOK721095 UYG721095 VIC721095 VRY721095 WBU721095 WLQ721095 WVM721095 E786631 JA786631 SW786631 ACS786631 AMO786631 AWK786631 BGG786631 BQC786631 BZY786631 CJU786631 CTQ786631 DDM786631 DNI786631 DXE786631 EHA786631 EQW786631 FAS786631 FKO786631 FUK786631 GEG786631 GOC786631 GXY786631 HHU786631 HRQ786631 IBM786631 ILI786631 IVE786631 JFA786631 JOW786631 JYS786631 KIO786631 KSK786631 LCG786631 LMC786631 LVY786631 MFU786631 MPQ786631 MZM786631 NJI786631 NTE786631 ODA786631 OMW786631 OWS786631 PGO786631 PQK786631 QAG786631 QKC786631 QTY786631 RDU786631 RNQ786631 RXM786631 SHI786631 SRE786631 TBA786631 TKW786631 TUS786631 UEO786631 UOK786631 UYG786631 VIC786631 VRY786631 WBU786631 WLQ786631 WVM786631 E852167 JA852167 SW852167 ACS852167 AMO852167 AWK852167 BGG852167 BQC852167 BZY852167 CJU852167 CTQ852167 DDM852167 DNI852167 DXE852167 EHA852167 EQW852167 FAS852167 FKO852167 FUK852167 GEG852167 GOC852167 GXY852167 HHU852167 HRQ852167 IBM852167 ILI852167 IVE852167 JFA852167 JOW852167 JYS852167 KIO852167 KSK852167 LCG852167 LMC852167 LVY852167 MFU852167 MPQ852167 MZM852167 NJI852167 NTE852167 ODA852167 OMW852167 OWS852167 PGO852167 PQK852167 QAG852167 QKC852167 QTY852167 RDU852167 RNQ852167 RXM852167 SHI852167 SRE852167 TBA852167 TKW852167 TUS852167 UEO852167 UOK852167 UYG852167 VIC852167 VRY852167 WBU852167 WLQ852167 WVM852167 E917703 JA917703 SW917703 ACS917703 AMO917703 AWK917703 BGG917703 BQC917703 BZY917703 CJU917703 CTQ917703 DDM917703 DNI917703 DXE917703 EHA917703 EQW917703 FAS917703 FKO917703 FUK917703 GEG917703 GOC917703 GXY917703 HHU917703 HRQ917703 IBM917703 ILI917703 IVE917703 JFA917703 JOW917703 JYS917703 KIO917703 KSK917703 LCG917703 LMC917703 LVY917703 MFU917703 MPQ917703 MZM917703 NJI917703 NTE917703 ODA917703 OMW917703 OWS917703 PGO917703 PQK917703 QAG917703 QKC917703 QTY917703 RDU917703 RNQ917703 RXM917703 SHI917703 SRE917703 TBA917703 TKW917703 TUS917703 UEO917703 UOK917703 UYG917703 VIC917703 VRY917703 WBU917703 WLQ917703 WVM917703 E983239 JA983239 SW983239 ACS983239 AMO983239 AWK983239 BGG983239 BQC983239 BZY983239 CJU983239 CTQ983239 DDM983239 DNI983239 DXE983239 EHA983239 EQW983239 FAS983239 FKO983239 FUK983239 GEG983239 GOC983239 GXY983239 HHU983239 HRQ983239 IBM983239 ILI983239 IVE983239 JFA983239 JOW983239 JYS983239 KIO983239 KSK983239 LCG983239 LMC983239 LVY983239 MFU983239 MPQ983239 MZM983239 NJI983239 NTE983239 ODA983239 OMW983239 OWS983239 PGO983239 PQK983239 QAG983239 QKC983239 QTY983239 RDU983239 RNQ983239 RXM983239 SHI983239 SRE983239 TBA983239 TKW983239 TUS983239 UEO983239 UOK983239 UYG983239 VIC983239 VRY983239 WBU983239 WLQ983239 WVM983239 E186 JA186 SW186 ACS186 AMO186 AWK186 BGG186 BQC186 BZY186 CJU186 CTQ186 DDM186 DNI186 DXE186 EHA186 EQW186 FAS186 FKO186 FUK186 GEG186 GOC186 GXY186 HHU186 HRQ186 IBM186 ILI186 IVE186 JFA186 JOW186 JYS186 KIO186 KSK186 LCG186 LMC186 LVY186 MFU186 MPQ186 MZM186 NJI186 NTE186 ODA186 OMW186 OWS186 PGO186 PQK186 QAG186 QKC186 QTY186 RDU186 RNQ186 RXM186 SHI186 SRE186 TBA186 TKW186 TUS186 UEO186 UOK186 UYG186 VIC186 VRY186 WBU186 WLQ186 WVM186 E65722 JA65722 SW65722 ACS65722 AMO65722 AWK65722 BGG65722 BQC65722 BZY65722 CJU65722 CTQ65722 DDM65722 DNI65722 DXE65722 EHA65722 EQW65722 FAS65722 FKO65722 FUK65722 GEG65722 GOC65722 GXY65722 HHU65722 HRQ65722 IBM65722 ILI65722 IVE65722 JFA65722 JOW65722 JYS65722 KIO65722 KSK65722 LCG65722 LMC65722 LVY65722 MFU65722 MPQ65722 MZM65722 NJI65722 NTE65722 ODA65722 OMW65722 OWS65722 PGO65722 PQK65722 QAG65722 QKC65722 QTY65722 RDU65722 RNQ65722 RXM65722 SHI65722 SRE65722 TBA65722 TKW65722 TUS65722 UEO65722 UOK65722 UYG65722 VIC65722 VRY65722 WBU65722 WLQ65722 WVM65722 E131258 JA131258 SW131258 ACS131258 AMO131258 AWK131258 BGG131258 BQC131258 BZY131258 CJU131258 CTQ131258 DDM131258 DNI131258 DXE131258 EHA131258 EQW131258 FAS131258 FKO131258 FUK131258 GEG131258 GOC131258 GXY131258 HHU131258 HRQ131258 IBM131258 ILI131258 IVE131258 JFA131258 JOW131258 JYS131258 KIO131258 KSK131258 LCG131258 LMC131258 LVY131258 MFU131258 MPQ131258 MZM131258 NJI131258 NTE131258 ODA131258 OMW131258 OWS131258 PGO131258 PQK131258 QAG131258 QKC131258 QTY131258 RDU131258 RNQ131258 RXM131258 SHI131258 SRE131258 TBA131258 TKW131258 TUS131258 UEO131258 UOK131258 UYG131258 VIC131258 VRY131258 WBU131258 WLQ131258 WVM131258 E196794 JA196794 SW196794 ACS196794 AMO196794 AWK196794 BGG196794 BQC196794 BZY196794 CJU196794 CTQ196794 DDM196794 DNI196794 DXE196794 EHA196794 EQW196794 FAS196794 FKO196794 FUK196794 GEG196794 GOC196794 GXY196794 HHU196794 HRQ196794 IBM196794 ILI196794 IVE196794 JFA196794 JOW196794 JYS196794 KIO196794 KSK196794 LCG196794 LMC196794 LVY196794 MFU196794 MPQ196794 MZM196794 NJI196794 NTE196794 ODA196794 OMW196794 OWS196794 PGO196794 PQK196794 QAG196794 QKC196794 QTY196794 RDU196794 RNQ196794 RXM196794 SHI196794 SRE196794 TBA196794 TKW196794 TUS196794 UEO196794 UOK196794 UYG196794 VIC196794 VRY196794 WBU196794 WLQ196794 WVM196794 E262330 JA262330 SW262330 ACS262330 AMO262330 AWK262330 BGG262330 BQC262330 BZY262330 CJU262330 CTQ262330 DDM262330 DNI262330 DXE262330 EHA262330 EQW262330 FAS262330 FKO262330 FUK262330 GEG262330 GOC262330 GXY262330 HHU262330 HRQ262330 IBM262330 ILI262330 IVE262330 JFA262330 JOW262330 JYS262330 KIO262330 KSK262330 LCG262330 LMC262330 LVY262330 MFU262330 MPQ262330 MZM262330 NJI262330 NTE262330 ODA262330 OMW262330 OWS262330 PGO262330 PQK262330 QAG262330 QKC262330 QTY262330 RDU262330 RNQ262330 RXM262330 SHI262330 SRE262330 TBA262330 TKW262330 TUS262330 UEO262330 UOK262330 UYG262330 VIC262330 VRY262330 WBU262330 WLQ262330 WVM262330 E327866 JA327866 SW327866 ACS327866 AMO327866 AWK327866 BGG327866 BQC327866 BZY327866 CJU327866 CTQ327866 DDM327866 DNI327866 DXE327866 EHA327866 EQW327866 FAS327866 FKO327866 FUK327866 GEG327866 GOC327866 GXY327866 HHU327866 HRQ327866 IBM327866 ILI327866 IVE327866 JFA327866 JOW327866 JYS327866 KIO327866 KSK327866 LCG327866 LMC327866 LVY327866 MFU327866 MPQ327866 MZM327866 NJI327866 NTE327866 ODA327866 OMW327866 OWS327866 PGO327866 PQK327866 QAG327866 QKC327866 QTY327866 RDU327866 RNQ327866 RXM327866 SHI327866 SRE327866 TBA327866 TKW327866 TUS327866 UEO327866 UOK327866 UYG327866 VIC327866 VRY327866 WBU327866 WLQ327866 WVM327866 E393402 JA393402 SW393402 ACS393402 AMO393402 AWK393402 BGG393402 BQC393402 BZY393402 CJU393402 CTQ393402 DDM393402 DNI393402 DXE393402 EHA393402 EQW393402 FAS393402 FKO393402 FUK393402 GEG393402 GOC393402 GXY393402 HHU393402 HRQ393402 IBM393402 ILI393402 IVE393402 JFA393402 JOW393402 JYS393402 KIO393402 KSK393402 LCG393402 LMC393402 LVY393402 MFU393402 MPQ393402 MZM393402 NJI393402 NTE393402 ODA393402 OMW393402 OWS393402 PGO393402 PQK393402 QAG393402 QKC393402 QTY393402 RDU393402 RNQ393402 RXM393402 SHI393402 SRE393402 TBA393402 TKW393402 TUS393402 UEO393402 UOK393402 UYG393402 VIC393402 VRY393402 WBU393402 WLQ393402 WVM393402 E458938 JA458938 SW458938 ACS458938 AMO458938 AWK458938 BGG458938 BQC458938 BZY458938 CJU458938 CTQ458938 DDM458938 DNI458938 DXE458938 EHA458938 EQW458938 FAS458938 FKO458938 FUK458938 GEG458938 GOC458938 GXY458938 HHU458938 HRQ458938 IBM458938 ILI458938 IVE458938 JFA458938 JOW458938 JYS458938 KIO458938 KSK458938 LCG458938 LMC458938 LVY458938 MFU458938 MPQ458938 MZM458938 NJI458938 NTE458938 ODA458938 OMW458938 OWS458938 PGO458938 PQK458938 QAG458938 QKC458938 QTY458938 RDU458938 RNQ458938 RXM458938 SHI458938 SRE458938 TBA458938 TKW458938 TUS458938 UEO458938 UOK458938 UYG458938 VIC458938 VRY458938 WBU458938 WLQ458938 WVM458938 E524474 JA524474 SW524474 ACS524474 AMO524474 AWK524474 BGG524474 BQC524474 BZY524474 CJU524474 CTQ524474 DDM524474 DNI524474 DXE524474 EHA524474 EQW524474 FAS524474 FKO524474 FUK524474 GEG524474 GOC524474 GXY524474 HHU524474 HRQ524474 IBM524474 ILI524474 IVE524474 JFA524474 JOW524474 JYS524474 KIO524474 KSK524474 LCG524474 LMC524474 LVY524474 MFU524474 MPQ524474 MZM524474 NJI524474 NTE524474 ODA524474 OMW524474 OWS524474 PGO524474 PQK524474 QAG524474 QKC524474 QTY524474 RDU524474 RNQ524474 RXM524474 SHI524474 SRE524474 TBA524474 TKW524474 TUS524474 UEO524474 UOK524474 UYG524474 VIC524474 VRY524474 WBU524474 WLQ524474 WVM524474 E590010 JA590010 SW590010 ACS590010 AMO590010 AWK590010 BGG590010 BQC590010 BZY590010 CJU590010 CTQ590010 DDM590010 DNI590010 DXE590010 EHA590010 EQW590010 FAS590010 FKO590010 FUK590010 GEG590010 GOC590010 GXY590010 HHU590010 HRQ590010 IBM590010 ILI590010 IVE590010 JFA590010 JOW590010 JYS590010 KIO590010 KSK590010 LCG590010 LMC590010 LVY590010 MFU590010 MPQ590010 MZM590010 NJI590010 NTE590010 ODA590010 OMW590010 OWS590010 PGO590010 PQK590010 QAG590010 QKC590010 QTY590010 RDU590010 RNQ590010 RXM590010 SHI590010 SRE590010 TBA590010 TKW590010 TUS590010 UEO590010 UOK590010 UYG590010 VIC590010 VRY590010 WBU590010 WLQ590010 WVM590010 E655546 JA655546 SW655546 ACS655546 AMO655546 AWK655546 BGG655546 BQC655546 BZY655546 CJU655546 CTQ655546 DDM655546 DNI655546 DXE655546 EHA655546 EQW655546 FAS655546 FKO655546 FUK655546 GEG655546 GOC655546 GXY655546 HHU655546 HRQ655546 IBM655546 ILI655546 IVE655546 JFA655546 JOW655546 JYS655546 KIO655546 KSK655546 LCG655546 LMC655546 LVY655546 MFU655546 MPQ655546 MZM655546 NJI655546 NTE655546 ODA655546 OMW655546 OWS655546 PGO655546 PQK655546 QAG655546 QKC655546 QTY655546 RDU655546 RNQ655546 RXM655546 SHI655546 SRE655546 TBA655546 TKW655546 TUS655546 UEO655546 UOK655546 UYG655546 VIC655546 VRY655546 WBU655546 WLQ655546 WVM655546 E721082 JA721082 SW721082 ACS721082 AMO721082 AWK721082 BGG721082 BQC721082 BZY721082 CJU721082 CTQ721082 DDM721082 DNI721082 DXE721082 EHA721082 EQW721082 FAS721082 FKO721082 FUK721082 GEG721082 GOC721082 GXY721082 HHU721082 HRQ721082 IBM721082 ILI721082 IVE721082 JFA721082 JOW721082 JYS721082 KIO721082 KSK721082 LCG721082 LMC721082 LVY721082 MFU721082 MPQ721082 MZM721082 NJI721082 NTE721082 ODA721082 OMW721082 OWS721082 PGO721082 PQK721082 QAG721082 QKC721082 QTY721082 RDU721082 RNQ721082 RXM721082 SHI721082 SRE721082 TBA721082 TKW721082 TUS721082 UEO721082 UOK721082 UYG721082 VIC721082 VRY721082 WBU721082 WLQ721082 WVM721082 E786618 JA786618 SW786618 ACS786618 AMO786618 AWK786618 BGG786618 BQC786618 BZY786618 CJU786618 CTQ786618 DDM786618 DNI786618 DXE786618 EHA786618 EQW786618 FAS786618 FKO786618 FUK786618 GEG786618 GOC786618 GXY786618 HHU786618 HRQ786618 IBM786618 ILI786618 IVE786618 JFA786618 JOW786618 JYS786618 KIO786618 KSK786618 LCG786618 LMC786618 LVY786618 MFU786618 MPQ786618 MZM786618 NJI786618 NTE786618 ODA786618 OMW786618 OWS786618 PGO786618 PQK786618 QAG786618 QKC786618 QTY786618 RDU786618 RNQ786618 RXM786618 SHI786618 SRE786618 TBA786618 TKW786618 TUS786618 UEO786618 UOK786618 UYG786618 VIC786618 VRY786618 WBU786618 WLQ786618 WVM786618 E852154 JA852154 SW852154 ACS852154 AMO852154 AWK852154 BGG852154 BQC852154 BZY852154 CJU852154 CTQ852154 DDM852154 DNI852154 DXE852154 EHA852154 EQW852154 FAS852154 FKO852154 FUK852154 GEG852154 GOC852154 GXY852154 HHU852154 HRQ852154 IBM852154 ILI852154 IVE852154 JFA852154 JOW852154 JYS852154 KIO852154 KSK852154 LCG852154 LMC852154 LVY852154 MFU852154 MPQ852154 MZM852154 NJI852154 NTE852154 ODA852154 OMW852154 OWS852154 PGO852154 PQK852154 QAG852154 QKC852154 QTY852154 RDU852154 RNQ852154 RXM852154 SHI852154 SRE852154 TBA852154 TKW852154 TUS852154 UEO852154 UOK852154 UYG852154 VIC852154 VRY852154 WBU852154 WLQ852154 WVM852154 E917690 JA917690 SW917690 ACS917690 AMO917690 AWK917690 BGG917690 BQC917690 BZY917690 CJU917690 CTQ917690 DDM917690 DNI917690 DXE917690 EHA917690 EQW917690 FAS917690 FKO917690 FUK917690 GEG917690 GOC917690 GXY917690 HHU917690 HRQ917690 IBM917690 ILI917690 IVE917690 JFA917690 JOW917690 JYS917690 KIO917690 KSK917690 LCG917690 LMC917690 LVY917690 MFU917690 MPQ917690 MZM917690 NJI917690 NTE917690 ODA917690 OMW917690 OWS917690 PGO917690 PQK917690 QAG917690 QKC917690 QTY917690 RDU917690 RNQ917690 RXM917690 SHI917690 SRE917690 TBA917690 TKW917690 TUS917690 UEO917690 UOK917690 UYG917690 VIC917690 VRY917690 WBU917690 WLQ917690 WVM917690 E983226 JA983226 SW983226 ACS983226 AMO983226 AWK983226 BGG983226 BQC983226 BZY983226 CJU983226 CTQ983226 DDM983226 DNI983226 DXE983226 EHA983226 EQW983226 FAS983226 FKO983226 FUK983226 GEG983226 GOC983226 GXY983226 HHU983226 HRQ983226 IBM983226 ILI983226 IVE983226 JFA983226 JOW983226 JYS983226 KIO983226 KSK983226 LCG983226 LMC983226 LVY983226 MFU983226 MPQ983226 MZM983226 NJI983226 NTE983226 ODA983226 OMW983226 OWS983226 PGO983226 PQK983226 QAG983226 QKC983226 QTY983226 RDU983226 RNQ983226 RXM983226 SHI983226 SRE983226 TBA983226 TKW983226 TUS983226 UEO983226 UOK983226 UYG983226 VIC983226 VRY983226 WBU983226 WLQ983226 WVM983226 E173 JA173 SW173 ACS173 AMO173 AWK173 BGG173 BQC173 BZY173 CJU173 CTQ173 DDM173 DNI173 DXE173 EHA173 EQW173 FAS173 FKO173 FUK173 GEG173 GOC173 GXY173 HHU173 HRQ173 IBM173 ILI173 IVE173 JFA173 JOW173 JYS173 KIO173 KSK173 LCG173 LMC173 LVY173 MFU173 MPQ173 MZM173 NJI173 NTE173 ODA173 OMW173 OWS173 PGO173 PQK173 QAG173 QKC173 QTY173 RDU173 RNQ173 RXM173 SHI173 SRE173 TBA173 TKW173 TUS173 UEO173 UOK173 UYG173 VIC173 VRY173 WBU173 WLQ173 WVM173 E65709 JA65709 SW65709 ACS65709 AMO65709 AWK65709 BGG65709 BQC65709 BZY65709 CJU65709 CTQ65709 DDM65709 DNI65709 DXE65709 EHA65709 EQW65709 FAS65709 FKO65709 FUK65709 GEG65709 GOC65709 GXY65709 HHU65709 HRQ65709 IBM65709 ILI65709 IVE65709 JFA65709 JOW65709 JYS65709 KIO65709 KSK65709 LCG65709 LMC65709 LVY65709 MFU65709 MPQ65709 MZM65709 NJI65709 NTE65709 ODA65709 OMW65709 OWS65709 PGO65709 PQK65709 QAG65709 QKC65709 QTY65709 RDU65709 RNQ65709 RXM65709 SHI65709 SRE65709 TBA65709 TKW65709 TUS65709 UEO65709 UOK65709 UYG65709 VIC65709 VRY65709 WBU65709 WLQ65709 WVM65709 E131245 JA131245 SW131245 ACS131245 AMO131245 AWK131245 BGG131245 BQC131245 BZY131245 CJU131245 CTQ131245 DDM131245 DNI131245 DXE131245 EHA131245 EQW131245 FAS131245 FKO131245 FUK131245 GEG131245 GOC131245 GXY131245 HHU131245 HRQ131245 IBM131245 ILI131245 IVE131245 JFA131245 JOW131245 JYS131245 KIO131245 KSK131245 LCG131245 LMC131245 LVY131245 MFU131245 MPQ131245 MZM131245 NJI131245 NTE131245 ODA131245 OMW131245 OWS131245 PGO131245 PQK131245 QAG131245 QKC131245 QTY131245 RDU131245 RNQ131245 RXM131245 SHI131245 SRE131245 TBA131245 TKW131245 TUS131245 UEO131245 UOK131245 UYG131245 VIC131245 VRY131245 WBU131245 WLQ131245 WVM131245 E196781 JA196781 SW196781 ACS196781 AMO196781 AWK196781 BGG196781 BQC196781 BZY196781 CJU196781 CTQ196781 DDM196781 DNI196781 DXE196781 EHA196781 EQW196781 FAS196781 FKO196781 FUK196781 GEG196781 GOC196781 GXY196781 HHU196781 HRQ196781 IBM196781 ILI196781 IVE196781 JFA196781 JOW196781 JYS196781 KIO196781 KSK196781 LCG196781 LMC196781 LVY196781 MFU196781 MPQ196781 MZM196781 NJI196781 NTE196781 ODA196781 OMW196781 OWS196781 PGO196781 PQK196781 QAG196781 QKC196781 QTY196781 RDU196781 RNQ196781 RXM196781 SHI196781 SRE196781 TBA196781 TKW196781 TUS196781 UEO196781 UOK196781 UYG196781 VIC196781 VRY196781 WBU196781 WLQ196781 WVM196781 E262317 JA262317 SW262317 ACS262317 AMO262317 AWK262317 BGG262317 BQC262317 BZY262317 CJU262317 CTQ262317 DDM262317 DNI262317 DXE262317 EHA262317 EQW262317 FAS262317 FKO262317 FUK262317 GEG262317 GOC262317 GXY262317 HHU262317 HRQ262317 IBM262317 ILI262317 IVE262317 JFA262317 JOW262317 JYS262317 KIO262317 KSK262317 LCG262317 LMC262317 LVY262317 MFU262317 MPQ262317 MZM262317 NJI262317 NTE262317 ODA262317 OMW262317 OWS262317 PGO262317 PQK262317 QAG262317 QKC262317 QTY262317 RDU262317 RNQ262317 RXM262317 SHI262317 SRE262317 TBA262317 TKW262317 TUS262317 UEO262317 UOK262317 UYG262317 VIC262317 VRY262317 WBU262317 WLQ262317 WVM262317 E327853 JA327853 SW327853 ACS327853 AMO327853 AWK327853 BGG327853 BQC327853 BZY327853 CJU327853 CTQ327853 DDM327853 DNI327853 DXE327853 EHA327853 EQW327853 FAS327853 FKO327853 FUK327853 GEG327853 GOC327853 GXY327853 HHU327853 HRQ327853 IBM327853 ILI327853 IVE327853 JFA327853 JOW327853 JYS327853 KIO327853 KSK327853 LCG327853 LMC327853 LVY327853 MFU327853 MPQ327853 MZM327853 NJI327853 NTE327853 ODA327853 OMW327853 OWS327853 PGO327853 PQK327853 QAG327853 QKC327853 QTY327853 RDU327853 RNQ327853 RXM327853 SHI327853 SRE327853 TBA327853 TKW327853 TUS327853 UEO327853 UOK327853 UYG327853 VIC327853 VRY327853 WBU327853 WLQ327853 WVM327853 E393389 JA393389 SW393389 ACS393389 AMO393389 AWK393389 BGG393389 BQC393389 BZY393389 CJU393389 CTQ393389 DDM393389 DNI393389 DXE393389 EHA393389 EQW393389 FAS393389 FKO393389 FUK393389 GEG393389 GOC393389 GXY393389 HHU393389 HRQ393389 IBM393389 ILI393389 IVE393389 JFA393389 JOW393389 JYS393389 KIO393389 KSK393389 LCG393389 LMC393389 LVY393389 MFU393389 MPQ393389 MZM393389 NJI393389 NTE393389 ODA393389 OMW393389 OWS393389 PGO393389 PQK393389 QAG393389 QKC393389 QTY393389 RDU393389 RNQ393389 RXM393389 SHI393389 SRE393389 TBA393389 TKW393389 TUS393389 UEO393389 UOK393389 UYG393389 VIC393389 VRY393389 WBU393389 WLQ393389 WVM393389 E458925 JA458925 SW458925 ACS458925 AMO458925 AWK458925 BGG458925 BQC458925 BZY458925 CJU458925 CTQ458925 DDM458925 DNI458925 DXE458925 EHA458925 EQW458925 FAS458925 FKO458925 FUK458925 GEG458925 GOC458925 GXY458925 HHU458925 HRQ458925 IBM458925 ILI458925 IVE458925 JFA458925 JOW458925 JYS458925 KIO458925 KSK458925 LCG458925 LMC458925 LVY458925 MFU458925 MPQ458925 MZM458925 NJI458925 NTE458925 ODA458925 OMW458925 OWS458925 PGO458925 PQK458925 QAG458925 QKC458925 QTY458925 RDU458925 RNQ458925 RXM458925 SHI458925 SRE458925 TBA458925 TKW458925 TUS458925 UEO458925 UOK458925 UYG458925 VIC458925 VRY458925 WBU458925 WLQ458925 WVM458925 E524461 JA524461 SW524461 ACS524461 AMO524461 AWK524461 BGG524461 BQC524461 BZY524461 CJU524461 CTQ524461 DDM524461 DNI524461 DXE524461 EHA524461 EQW524461 FAS524461 FKO524461 FUK524461 GEG524461 GOC524461 GXY524461 HHU524461 HRQ524461 IBM524461 ILI524461 IVE524461 JFA524461 JOW524461 JYS524461 KIO524461 KSK524461 LCG524461 LMC524461 LVY524461 MFU524461 MPQ524461 MZM524461 NJI524461 NTE524461 ODA524461 OMW524461 OWS524461 PGO524461 PQK524461 QAG524461 QKC524461 QTY524461 RDU524461 RNQ524461 RXM524461 SHI524461 SRE524461 TBA524461 TKW524461 TUS524461 UEO524461 UOK524461 UYG524461 VIC524461 VRY524461 WBU524461 WLQ524461 WVM524461 E589997 JA589997 SW589997 ACS589997 AMO589997 AWK589997 BGG589997 BQC589997 BZY589997 CJU589997 CTQ589997 DDM589997 DNI589997 DXE589997 EHA589997 EQW589997 FAS589997 FKO589997 FUK589997 GEG589997 GOC589997 GXY589997 HHU589997 HRQ589997 IBM589997 ILI589997 IVE589997 JFA589997 JOW589997 JYS589997 KIO589997 KSK589997 LCG589997 LMC589997 LVY589997 MFU589997 MPQ589997 MZM589997 NJI589997 NTE589997 ODA589997 OMW589997 OWS589997 PGO589997 PQK589997 QAG589997 QKC589997 QTY589997 RDU589997 RNQ589997 RXM589997 SHI589997 SRE589997 TBA589997 TKW589997 TUS589997 UEO589997 UOK589997 UYG589997 VIC589997 VRY589997 WBU589997 WLQ589997 WVM589997 E655533 JA655533 SW655533 ACS655533 AMO655533 AWK655533 BGG655533 BQC655533 BZY655533 CJU655533 CTQ655533 DDM655533 DNI655533 DXE655533 EHA655533 EQW655533 FAS655533 FKO655533 FUK655533 GEG655533 GOC655533 GXY655533 HHU655533 HRQ655533 IBM655533 ILI655533 IVE655533 JFA655533 JOW655533 JYS655533 KIO655533 KSK655533 LCG655533 LMC655533 LVY655533 MFU655533 MPQ655533 MZM655533 NJI655533 NTE655533 ODA655533 OMW655533 OWS655533 PGO655533 PQK655533 QAG655533 QKC655533 QTY655533 RDU655533 RNQ655533 RXM655533 SHI655533 SRE655533 TBA655533 TKW655533 TUS655533 UEO655533 UOK655533 UYG655533 VIC655533 VRY655533 WBU655533 WLQ655533 WVM655533 E721069 JA721069 SW721069 ACS721069 AMO721069 AWK721069 BGG721069 BQC721069 BZY721069 CJU721069 CTQ721069 DDM721069 DNI721069 DXE721069 EHA721069 EQW721069 FAS721069 FKO721069 FUK721069 GEG721069 GOC721069 GXY721069 HHU721069 HRQ721069 IBM721069 ILI721069 IVE721069 JFA721069 JOW721069 JYS721069 KIO721069 KSK721069 LCG721069 LMC721069 LVY721069 MFU721069 MPQ721069 MZM721069 NJI721069 NTE721069 ODA721069 OMW721069 OWS721069 PGO721069 PQK721069 QAG721069 QKC721069 QTY721069 RDU721069 RNQ721069 RXM721069 SHI721069 SRE721069 TBA721069 TKW721069 TUS721069 UEO721069 UOK721069 UYG721069 VIC721069 VRY721069 WBU721069 WLQ721069 WVM721069 E786605 JA786605 SW786605 ACS786605 AMO786605 AWK786605 BGG786605 BQC786605 BZY786605 CJU786605 CTQ786605 DDM786605 DNI786605 DXE786605 EHA786605 EQW786605 FAS786605 FKO786605 FUK786605 GEG786605 GOC786605 GXY786605 HHU786605 HRQ786605 IBM786605 ILI786605 IVE786605 JFA786605 JOW786605 JYS786605 KIO786605 KSK786605 LCG786605 LMC786605 LVY786605 MFU786605 MPQ786605 MZM786605 NJI786605 NTE786605 ODA786605 OMW786605 OWS786605 PGO786605 PQK786605 QAG786605 QKC786605 QTY786605 RDU786605 RNQ786605 RXM786605 SHI786605 SRE786605 TBA786605 TKW786605 TUS786605 UEO786605 UOK786605 UYG786605 VIC786605 VRY786605 WBU786605 WLQ786605 WVM786605 E852141 JA852141 SW852141 ACS852141 AMO852141 AWK852141 BGG852141 BQC852141 BZY852141 CJU852141 CTQ852141 DDM852141 DNI852141 DXE852141 EHA852141 EQW852141 FAS852141 FKO852141 FUK852141 GEG852141 GOC852141 GXY852141 HHU852141 HRQ852141 IBM852141 ILI852141 IVE852141 JFA852141 JOW852141 JYS852141 KIO852141 KSK852141 LCG852141 LMC852141 LVY852141 MFU852141 MPQ852141 MZM852141 NJI852141 NTE852141 ODA852141 OMW852141 OWS852141 PGO852141 PQK852141 QAG852141 QKC852141 QTY852141 RDU852141 RNQ852141 RXM852141 SHI852141 SRE852141 TBA852141 TKW852141 TUS852141 UEO852141 UOK852141 UYG852141 VIC852141 VRY852141 WBU852141 WLQ852141 WVM852141 E917677 JA917677 SW917677 ACS917677 AMO917677 AWK917677 BGG917677 BQC917677 BZY917677 CJU917677 CTQ917677 DDM917677 DNI917677 DXE917677 EHA917677 EQW917677 FAS917677 FKO917677 FUK917677 GEG917677 GOC917677 GXY917677 HHU917677 HRQ917677 IBM917677 ILI917677 IVE917677 JFA917677 JOW917677 JYS917677 KIO917677 KSK917677 LCG917677 LMC917677 LVY917677 MFU917677 MPQ917677 MZM917677 NJI917677 NTE917677 ODA917677 OMW917677 OWS917677 PGO917677 PQK917677 QAG917677 QKC917677 QTY917677 RDU917677 RNQ917677 RXM917677 SHI917677 SRE917677 TBA917677 TKW917677 TUS917677 UEO917677 UOK917677 UYG917677 VIC917677 VRY917677 WBU917677 WLQ917677 WVM917677 E983213 JA983213 SW983213 ACS983213 AMO983213 AWK983213 BGG983213 BQC983213 BZY983213 CJU983213 CTQ983213 DDM983213 DNI983213 DXE983213 EHA983213 EQW983213 FAS983213 FKO983213 FUK983213 GEG983213 GOC983213 GXY983213 HHU983213 HRQ983213 IBM983213 ILI983213 IVE983213 JFA983213 JOW983213 JYS983213 KIO983213 KSK983213 LCG983213 LMC983213 LVY983213 MFU983213 MPQ983213 MZM983213 NJI983213 NTE983213 ODA983213 OMW983213 OWS983213 PGO983213 PQK983213 QAG983213 QKC983213 QTY983213 RDU983213 RNQ983213 RXM983213 SHI983213 SRE983213 TBA983213 TKW983213 TUS983213 UEO983213 UOK983213 UYG983213 VIC983213 VRY983213 WBU983213 WLQ983213 WVM983213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E160 JA160 SW160 ACS160 AMO160 AWK160 BGG160 BQC160 BZY160 CJU160 CTQ160 DDM160 DNI160 DXE160 EHA160 EQW160 FAS160 FKO160 FUK160 GEG160 GOC160 GXY160 HHU160 HRQ160 IBM160 ILI160 IVE160 JFA160 JOW160 JYS160 KIO160 KSK160 LCG160 LMC160 LVY160 MFU160 MPQ160 MZM160 NJI160 NTE160 ODA160 OMW160 OWS160 PGO160 PQK160 QAG160 QKC160 QTY160 RDU160 RNQ160 RXM160 SHI160 SRE160 TBA160 TKW160 TUS160 UEO160 UOK160 UYG160 VIC160 VRY160 WBU160 WLQ160 WVM160 E65696 JA65696 SW65696 ACS65696 AMO65696 AWK65696 BGG65696 BQC65696 BZY65696 CJU65696 CTQ65696 DDM65696 DNI65696 DXE65696 EHA65696 EQW65696 FAS65696 FKO65696 FUK65696 GEG65696 GOC65696 GXY65696 HHU65696 HRQ65696 IBM65696 ILI65696 IVE65696 JFA65696 JOW65696 JYS65696 KIO65696 KSK65696 LCG65696 LMC65696 LVY65696 MFU65696 MPQ65696 MZM65696 NJI65696 NTE65696 ODA65696 OMW65696 OWS65696 PGO65696 PQK65696 QAG65696 QKC65696 QTY65696 RDU65696 RNQ65696 RXM65696 SHI65696 SRE65696 TBA65696 TKW65696 TUS65696 UEO65696 UOK65696 UYG65696 VIC65696 VRY65696 WBU65696 WLQ65696 WVM65696 E131232 JA131232 SW131232 ACS131232 AMO131232 AWK131232 BGG131232 BQC131232 BZY131232 CJU131232 CTQ131232 DDM131232 DNI131232 DXE131232 EHA131232 EQW131232 FAS131232 FKO131232 FUK131232 GEG131232 GOC131232 GXY131232 HHU131232 HRQ131232 IBM131232 ILI131232 IVE131232 JFA131232 JOW131232 JYS131232 KIO131232 KSK131232 LCG131232 LMC131232 LVY131232 MFU131232 MPQ131232 MZM131232 NJI131232 NTE131232 ODA131232 OMW131232 OWS131232 PGO131232 PQK131232 QAG131232 QKC131232 QTY131232 RDU131232 RNQ131232 RXM131232 SHI131232 SRE131232 TBA131232 TKW131232 TUS131232 UEO131232 UOK131232 UYG131232 VIC131232 VRY131232 WBU131232 WLQ131232 WVM131232 E196768 JA196768 SW196768 ACS196768 AMO196768 AWK196768 BGG196768 BQC196768 BZY196768 CJU196768 CTQ196768 DDM196768 DNI196768 DXE196768 EHA196768 EQW196768 FAS196768 FKO196768 FUK196768 GEG196768 GOC196768 GXY196768 HHU196768 HRQ196768 IBM196768 ILI196768 IVE196768 JFA196768 JOW196768 JYS196768 KIO196768 KSK196768 LCG196768 LMC196768 LVY196768 MFU196768 MPQ196768 MZM196768 NJI196768 NTE196768 ODA196768 OMW196768 OWS196768 PGO196768 PQK196768 QAG196768 QKC196768 QTY196768 RDU196768 RNQ196768 RXM196768 SHI196768 SRE196768 TBA196768 TKW196768 TUS196768 UEO196768 UOK196768 UYG196768 VIC196768 VRY196768 WBU196768 WLQ196768 WVM196768 E262304 JA262304 SW262304 ACS262304 AMO262304 AWK262304 BGG262304 BQC262304 BZY262304 CJU262304 CTQ262304 DDM262304 DNI262304 DXE262304 EHA262304 EQW262304 FAS262304 FKO262304 FUK262304 GEG262304 GOC262304 GXY262304 HHU262304 HRQ262304 IBM262304 ILI262304 IVE262304 JFA262304 JOW262304 JYS262304 KIO262304 KSK262304 LCG262304 LMC262304 LVY262304 MFU262304 MPQ262304 MZM262304 NJI262304 NTE262304 ODA262304 OMW262304 OWS262304 PGO262304 PQK262304 QAG262304 QKC262304 QTY262304 RDU262304 RNQ262304 RXM262304 SHI262304 SRE262304 TBA262304 TKW262304 TUS262304 UEO262304 UOK262304 UYG262304 VIC262304 VRY262304 WBU262304 WLQ262304 WVM262304 E327840 JA327840 SW327840 ACS327840 AMO327840 AWK327840 BGG327840 BQC327840 BZY327840 CJU327840 CTQ327840 DDM327840 DNI327840 DXE327840 EHA327840 EQW327840 FAS327840 FKO327840 FUK327840 GEG327840 GOC327840 GXY327840 HHU327840 HRQ327840 IBM327840 ILI327840 IVE327840 JFA327840 JOW327840 JYS327840 KIO327840 KSK327840 LCG327840 LMC327840 LVY327840 MFU327840 MPQ327840 MZM327840 NJI327840 NTE327840 ODA327840 OMW327840 OWS327840 PGO327840 PQK327840 QAG327840 QKC327840 QTY327840 RDU327840 RNQ327840 RXM327840 SHI327840 SRE327840 TBA327840 TKW327840 TUS327840 UEO327840 UOK327840 UYG327840 VIC327840 VRY327840 WBU327840 WLQ327840 WVM327840 E393376 JA393376 SW393376 ACS393376 AMO393376 AWK393376 BGG393376 BQC393376 BZY393376 CJU393376 CTQ393376 DDM393376 DNI393376 DXE393376 EHA393376 EQW393376 FAS393376 FKO393376 FUK393376 GEG393376 GOC393376 GXY393376 HHU393376 HRQ393376 IBM393376 ILI393376 IVE393376 JFA393376 JOW393376 JYS393376 KIO393376 KSK393376 LCG393376 LMC393376 LVY393376 MFU393376 MPQ393376 MZM393376 NJI393376 NTE393376 ODA393376 OMW393376 OWS393376 PGO393376 PQK393376 QAG393376 QKC393376 QTY393376 RDU393376 RNQ393376 RXM393376 SHI393376 SRE393376 TBA393376 TKW393376 TUS393376 UEO393376 UOK393376 UYG393376 VIC393376 VRY393376 WBU393376 WLQ393376 WVM393376 E458912 JA458912 SW458912 ACS458912 AMO458912 AWK458912 BGG458912 BQC458912 BZY458912 CJU458912 CTQ458912 DDM458912 DNI458912 DXE458912 EHA458912 EQW458912 FAS458912 FKO458912 FUK458912 GEG458912 GOC458912 GXY458912 HHU458912 HRQ458912 IBM458912 ILI458912 IVE458912 JFA458912 JOW458912 JYS458912 KIO458912 KSK458912 LCG458912 LMC458912 LVY458912 MFU458912 MPQ458912 MZM458912 NJI458912 NTE458912 ODA458912 OMW458912 OWS458912 PGO458912 PQK458912 QAG458912 QKC458912 QTY458912 RDU458912 RNQ458912 RXM458912 SHI458912 SRE458912 TBA458912 TKW458912 TUS458912 UEO458912 UOK458912 UYG458912 VIC458912 VRY458912 WBU458912 WLQ458912 WVM458912 E524448 JA524448 SW524448 ACS524448 AMO524448 AWK524448 BGG524448 BQC524448 BZY524448 CJU524448 CTQ524448 DDM524448 DNI524448 DXE524448 EHA524448 EQW524448 FAS524448 FKO524448 FUK524448 GEG524448 GOC524448 GXY524448 HHU524448 HRQ524448 IBM524448 ILI524448 IVE524448 JFA524448 JOW524448 JYS524448 KIO524448 KSK524448 LCG524448 LMC524448 LVY524448 MFU524448 MPQ524448 MZM524448 NJI524448 NTE524448 ODA524448 OMW524448 OWS524448 PGO524448 PQK524448 QAG524448 QKC524448 QTY524448 RDU524448 RNQ524448 RXM524448 SHI524448 SRE524448 TBA524448 TKW524448 TUS524448 UEO524448 UOK524448 UYG524448 VIC524448 VRY524448 WBU524448 WLQ524448 WVM524448 E589984 JA589984 SW589984 ACS589984 AMO589984 AWK589984 BGG589984 BQC589984 BZY589984 CJU589984 CTQ589984 DDM589984 DNI589984 DXE589984 EHA589984 EQW589984 FAS589984 FKO589984 FUK589984 GEG589984 GOC589984 GXY589984 HHU589984 HRQ589984 IBM589984 ILI589984 IVE589984 JFA589984 JOW589984 JYS589984 KIO589984 KSK589984 LCG589984 LMC589984 LVY589984 MFU589984 MPQ589984 MZM589984 NJI589984 NTE589984 ODA589984 OMW589984 OWS589984 PGO589984 PQK589984 QAG589984 QKC589984 QTY589984 RDU589984 RNQ589984 RXM589984 SHI589984 SRE589984 TBA589984 TKW589984 TUS589984 UEO589984 UOK589984 UYG589984 VIC589984 VRY589984 WBU589984 WLQ589984 WVM589984 E655520 JA655520 SW655520 ACS655520 AMO655520 AWK655520 BGG655520 BQC655520 BZY655520 CJU655520 CTQ655520 DDM655520 DNI655520 DXE655520 EHA655520 EQW655520 FAS655520 FKO655520 FUK655520 GEG655520 GOC655520 GXY655520 HHU655520 HRQ655520 IBM655520 ILI655520 IVE655520 JFA655520 JOW655520 JYS655520 KIO655520 KSK655520 LCG655520 LMC655520 LVY655520 MFU655520 MPQ655520 MZM655520 NJI655520 NTE655520 ODA655520 OMW655520 OWS655520 PGO655520 PQK655520 QAG655520 QKC655520 QTY655520 RDU655520 RNQ655520 RXM655520 SHI655520 SRE655520 TBA655520 TKW655520 TUS655520 UEO655520 UOK655520 UYG655520 VIC655520 VRY655520 WBU655520 WLQ655520 WVM655520 E721056 JA721056 SW721056 ACS721056 AMO721056 AWK721056 BGG721056 BQC721056 BZY721056 CJU721056 CTQ721056 DDM721056 DNI721056 DXE721056 EHA721056 EQW721056 FAS721056 FKO721056 FUK721056 GEG721056 GOC721056 GXY721056 HHU721056 HRQ721056 IBM721056 ILI721056 IVE721056 JFA721056 JOW721056 JYS721056 KIO721056 KSK721056 LCG721056 LMC721056 LVY721056 MFU721056 MPQ721056 MZM721056 NJI721056 NTE721056 ODA721056 OMW721056 OWS721056 PGO721056 PQK721056 QAG721056 QKC721056 QTY721056 RDU721056 RNQ721056 RXM721056 SHI721056 SRE721056 TBA721056 TKW721056 TUS721056 UEO721056 UOK721056 UYG721056 VIC721056 VRY721056 WBU721056 WLQ721056 WVM721056 E786592 JA786592 SW786592 ACS786592 AMO786592 AWK786592 BGG786592 BQC786592 BZY786592 CJU786592 CTQ786592 DDM786592 DNI786592 DXE786592 EHA786592 EQW786592 FAS786592 FKO786592 FUK786592 GEG786592 GOC786592 GXY786592 HHU786592 HRQ786592 IBM786592 ILI786592 IVE786592 JFA786592 JOW786592 JYS786592 KIO786592 KSK786592 LCG786592 LMC786592 LVY786592 MFU786592 MPQ786592 MZM786592 NJI786592 NTE786592 ODA786592 OMW786592 OWS786592 PGO786592 PQK786592 QAG786592 QKC786592 QTY786592 RDU786592 RNQ786592 RXM786592 SHI786592 SRE786592 TBA786592 TKW786592 TUS786592 UEO786592 UOK786592 UYG786592 VIC786592 VRY786592 WBU786592 WLQ786592 WVM786592 E852128 JA852128 SW852128 ACS852128 AMO852128 AWK852128 BGG852128 BQC852128 BZY852128 CJU852128 CTQ852128 DDM852128 DNI852128 DXE852128 EHA852128 EQW852128 FAS852128 FKO852128 FUK852128 GEG852128 GOC852128 GXY852128 HHU852128 HRQ852128 IBM852128 ILI852128 IVE852128 JFA852128 JOW852128 JYS852128 KIO852128 KSK852128 LCG852128 LMC852128 LVY852128 MFU852128 MPQ852128 MZM852128 NJI852128 NTE852128 ODA852128 OMW852128 OWS852128 PGO852128 PQK852128 QAG852128 QKC852128 QTY852128 RDU852128 RNQ852128 RXM852128 SHI852128 SRE852128 TBA852128 TKW852128 TUS852128 UEO852128 UOK852128 UYG852128 VIC852128 VRY852128 WBU852128 WLQ852128 WVM852128 E917664 JA917664 SW917664 ACS917664 AMO917664 AWK917664 BGG917664 BQC917664 BZY917664 CJU917664 CTQ917664 DDM917664 DNI917664 DXE917664 EHA917664 EQW917664 FAS917664 FKO917664 FUK917664 GEG917664 GOC917664 GXY917664 HHU917664 HRQ917664 IBM917664 ILI917664 IVE917664 JFA917664 JOW917664 JYS917664 KIO917664 KSK917664 LCG917664 LMC917664 LVY917664 MFU917664 MPQ917664 MZM917664 NJI917664 NTE917664 ODA917664 OMW917664 OWS917664 PGO917664 PQK917664 QAG917664 QKC917664 QTY917664 RDU917664 RNQ917664 RXM917664 SHI917664 SRE917664 TBA917664 TKW917664 TUS917664 UEO917664 UOK917664 UYG917664 VIC917664 VRY917664 WBU917664 WLQ917664 WVM917664 E983200 JA983200 SW983200 ACS983200 AMO983200 AWK983200 BGG983200 BQC983200 BZY983200 CJU983200 CTQ983200 DDM983200 DNI983200 DXE983200 EHA983200 EQW983200 FAS983200 FKO983200 FUK983200 GEG983200 GOC983200 GXY983200 HHU983200 HRQ983200 IBM983200 ILI983200 IVE983200 JFA983200 JOW983200 JYS983200 KIO983200 KSK983200 LCG983200 LMC983200 LVY983200 MFU983200 MPQ983200 MZM983200 NJI983200 NTE983200 ODA983200 OMW983200 OWS983200 PGO983200 PQK983200 QAG983200 QKC983200 QTY983200 RDU983200 RNQ983200 RXM983200 SHI983200 SRE983200 TBA983200 TKW983200 TUS983200 UEO983200 UOK983200 UYG983200 VIC983200 VRY983200 WBU983200 WLQ983200 WVM983200 E147 JA147 SW147 ACS147 AMO147 AWK147 BGG147 BQC147 BZY147 CJU147 CTQ147 DDM147 DNI147 DXE147 EHA147 EQW147 FAS147 FKO147 FUK147 GEG147 GOC147 GXY147 HHU147 HRQ147 IBM147 ILI147 IVE147 JFA147 JOW147 JYS147 KIO147 KSK147 LCG147 LMC147 LVY147 MFU147 MPQ147 MZM147 NJI147 NTE147 ODA147 OMW147 OWS147 PGO147 PQK147 QAG147 QKC147 QTY147 RDU147 RNQ147 RXM147 SHI147 SRE147 TBA147 TKW147 TUS147 UEO147 UOK147 UYG147 VIC147 VRY147 WBU147 WLQ147 WVM147 E65683 JA65683 SW65683 ACS65683 AMO65683 AWK65683 BGG65683 BQC65683 BZY65683 CJU65683 CTQ65683 DDM65683 DNI65683 DXE65683 EHA65683 EQW65683 FAS65683 FKO65683 FUK65683 GEG65683 GOC65683 GXY65683 HHU65683 HRQ65683 IBM65683 ILI65683 IVE65683 JFA65683 JOW65683 JYS65683 KIO65683 KSK65683 LCG65683 LMC65683 LVY65683 MFU65683 MPQ65683 MZM65683 NJI65683 NTE65683 ODA65683 OMW65683 OWS65683 PGO65683 PQK65683 QAG65683 QKC65683 QTY65683 RDU65683 RNQ65683 RXM65683 SHI65683 SRE65683 TBA65683 TKW65683 TUS65683 UEO65683 UOK65683 UYG65683 VIC65683 VRY65683 WBU65683 WLQ65683 WVM65683 E131219 JA131219 SW131219 ACS131219 AMO131219 AWK131219 BGG131219 BQC131219 BZY131219 CJU131219 CTQ131219 DDM131219 DNI131219 DXE131219 EHA131219 EQW131219 FAS131219 FKO131219 FUK131219 GEG131219 GOC131219 GXY131219 HHU131219 HRQ131219 IBM131219 ILI131219 IVE131219 JFA131219 JOW131219 JYS131219 KIO131219 KSK131219 LCG131219 LMC131219 LVY131219 MFU131219 MPQ131219 MZM131219 NJI131219 NTE131219 ODA131219 OMW131219 OWS131219 PGO131219 PQK131219 QAG131219 QKC131219 QTY131219 RDU131219 RNQ131219 RXM131219 SHI131219 SRE131219 TBA131219 TKW131219 TUS131219 UEO131219 UOK131219 UYG131219 VIC131219 VRY131219 WBU131219 WLQ131219 WVM131219 E196755 JA196755 SW196755 ACS196755 AMO196755 AWK196755 BGG196755 BQC196755 BZY196755 CJU196755 CTQ196755 DDM196755 DNI196755 DXE196755 EHA196755 EQW196755 FAS196755 FKO196755 FUK196755 GEG196755 GOC196755 GXY196755 HHU196755 HRQ196755 IBM196755 ILI196755 IVE196755 JFA196755 JOW196755 JYS196755 KIO196755 KSK196755 LCG196755 LMC196755 LVY196755 MFU196755 MPQ196755 MZM196755 NJI196755 NTE196755 ODA196755 OMW196755 OWS196755 PGO196755 PQK196755 QAG196755 QKC196755 QTY196755 RDU196755 RNQ196755 RXM196755 SHI196755 SRE196755 TBA196755 TKW196755 TUS196755 UEO196755 UOK196755 UYG196755 VIC196755 VRY196755 WBU196755 WLQ196755 WVM196755 E262291 JA262291 SW262291 ACS262291 AMO262291 AWK262291 BGG262291 BQC262291 BZY262291 CJU262291 CTQ262291 DDM262291 DNI262291 DXE262291 EHA262291 EQW262291 FAS262291 FKO262291 FUK262291 GEG262291 GOC262291 GXY262291 HHU262291 HRQ262291 IBM262291 ILI262291 IVE262291 JFA262291 JOW262291 JYS262291 KIO262291 KSK262291 LCG262291 LMC262291 LVY262291 MFU262291 MPQ262291 MZM262291 NJI262291 NTE262291 ODA262291 OMW262291 OWS262291 PGO262291 PQK262291 QAG262291 QKC262291 QTY262291 RDU262291 RNQ262291 RXM262291 SHI262291 SRE262291 TBA262291 TKW262291 TUS262291 UEO262291 UOK262291 UYG262291 VIC262291 VRY262291 WBU262291 WLQ262291 WVM262291 E327827 JA327827 SW327827 ACS327827 AMO327827 AWK327827 BGG327827 BQC327827 BZY327827 CJU327827 CTQ327827 DDM327827 DNI327827 DXE327827 EHA327827 EQW327827 FAS327827 FKO327827 FUK327827 GEG327827 GOC327827 GXY327827 HHU327827 HRQ327827 IBM327827 ILI327827 IVE327827 JFA327827 JOW327827 JYS327827 KIO327827 KSK327827 LCG327827 LMC327827 LVY327827 MFU327827 MPQ327827 MZM327827 NJI327827 NTE327827 ODA327827 OMW327827 OWS327827 PGO327827 PQK327827 QAG327827 QKC327827 QTY327827 RDU327827 RNQ327827 RXM327827 SHI327827 SRE327827 TBA327827 TKW327827 TUS327827 UEO327827 UOK327827 UYG327827 VIC327827 VRY327827 WBU327827 WLQ327827 WVM327827 E393363 JA393363 SW393363 ACS393363 AMO393363 AWK393363 BGG393363 BQC393363 BZY393363 CJU393363 CTQ393363 DDM393363 DNI393363 DXE393363 EHA393363 EQW393363 FAS393363 FKO393363 FUK393363 GEG393363 GOC393363 GXY393363 HHU393363 HRQ393363 IBM393363 ILI393363 IVE393363 JFA393363 JOW393363 JYS393363 KIO393363 KSK393363 LCG393363 LMC393363 LVY393363 MFU393363 MPQ393363 MZM393363 NJI393363 NTE393363 ODA393363 OMW393363 OWS393363 PGO393363 PQK393363 QAG393363 QKC393363 QTY393363 RDU393363 RNQ393363 RXM393363 SHI393363 SRE393363 TBA393363 TKW393363 TUS393363 UEO393363 UOK393363 UYG393363 VIC393363 VRY393363 WBU393363 WLQ393363 WVM393363 E458899 JA458899 SW458899 ACS458899 AMO458899 AWK458899 BGG458899 BQC458899 BZY458899 CJU458899 CTQ458899 DDM458899 DNI458899 DXE458899 EHA458899 EQW458899 FAS458899 FKO458899 FUK458899 GEG458899 GOC458899 GXY458899 HHU458899 HRQ458899 IBM458899 ILI458899 IVE458899 JFA458899 JOW458899 JYS458899 KIO458899 KSK458899 LCG458899 LMC458899 LVY458899 MFU458899 MPQ458899 MZM458899 NJI458899 NTE458899 ODA458899 OMW458899 OWS458899 PGO458899 PQK458899 QAG458899 QKC458899 QTY458899 RDU458899 RNQ458899 RXM458899 SHI458899 SRE458899 TBA458899 TKW458899 TUS458899 UEO458899 UOK458899 UYG458899 VIC458899 VRY458899 WBU458899 WLQ458899 WVM458899 E524435 JA524435 SW524435 ACS524435 AMO524435 AWK524435 BGG524435 BQC524435 BZY524435 CJU524435 CTQ524435 DDM524435 DNI524435 DXE524435 EHA524435 EQW524435 FAS524435 FKO524435 FUK524435 GEG524435 GOC524435 GXY524435 HHU524435 HRQ524435 IBM524435 ILI524435 IVE524435 JFA524435 JOW524435 JYS524435 KIO524435 KSK524435 LCG524435 LMC524435 LVY524435 MFU524435 MPQ524435 MZM524435 NJI524435 NTE524435 ODA524435 OMW524435 OWS524435 PGO524435 PQK524435 QAG524435 QKC524435 QTY524435 RDU524435 RNQ524435 RXM524435 SHI524435 SRE524435 TBA524435 TKW524435 TUS524435 UEO524435 UOK524435 UYG524435 VIC524435 VRY524435 WBU524435 WLQ524435 WVM524435 E589971 JA589971 SW589971 ACS589971 AMO589971 AWK589971 BGG589971 BQC589971 BZY589971 CJU589971 CTQ589971 DDM589971 DNI589971 DXE589971 EHA589971 EQW589971 FAS589971 FKO589971 FUK589971 GEG589971 GOC589971 GXY589971 HHU589971 HRQ589971 IBM589971 ILI589971 IVE589971 JFA589971 JOW589971 JYS589971 KIO589971 KSK589971 LCG589971 LMC589971 LVY589971 MFU589971 MPQ589971 MZM589971 NJI589971 NTE589971 ODA589971 OMW589971 OWS589971 PGO589971 PQK589971 QAG589971 QKC589971 QTY589971 RDU589971 RNQ589971 RXM589971 SHI589971 SRE589971 TBA589971 TKW589971 TUS589971 UEO589971 UOK589971 UYG589971 VIC589971 VRY589971 WBU589971 WLQ589971 WVM589971 E655507 JA655507 SW655507 ACS655507 AMO655507 AWK655507 BGG655507 BQC655507 BZY655507 CJU655507 CTQ655507 DDM655507 DNI655507 DXE655507 EHA655507 EQW655507 FAS655507 FKO655507 FUK655507 GEG655507 GOC655507 GXY655507 HHU655507 HRQ655507 IBM655507 ILI655507 IVE655507 JFA655507 JOW655507 JYS655507 KIO655507 KSK655507 LCG655507 LMC655507 LVY655507 MFU655507 MPQ655507 MZM655507 NJI655507 NTE655507 ODA655507 OMW655507 OWS655507 PGO655507 PQK655507 QAG655507 QKC655507 QTY655507 RDU655507 RNQ655507 RXM655507 SHI655507 SRE655507 TBA655507 TKW655507 TUS655507 UEO655507 UOK655507 UYG655507 VIC655507 VRY655507 WBU655507 WLQ655507 WVM655507 E721043 JA721043 SW721043 ACS721043 AMO721043 AWK721043 BGG721043 BQC721043 BZY721043 CJU721043 CTQ721043 DDM721043 DNI721043 DXE721043 EHA721043 EQW721043 FAS721043 FKO721043 FUK721043 GEG721043 GOC721043 GXY721043 HHU721043 HRQ721043 IBM721043 ILI721043 IVE721043 JFA721043 JOW721043 JYS721043 KIO721043 KSK721043 LCG721043 LMC721043 LVY721043 MFU721043 MPQ721043 MZM721043 NJI721043 NTE721043 ODA721043 OMW721043 OWS721043 PGO721043 PQK721043 QAG721043 QKC721043 QTY721043 RDU721043 RNQ721043 RXM721043 SHI721043 SRE721043 TBA721043 TKW721043 TUS721043 UEO721043 UOK721043 UYG721043 VIC721043 VRY721043 WBU721043 WLQ721043 WVM721043 E786579 JA786579 SW786579 ACS786579 AMO786579 AWK786579 BGG786579 BQC786579 BZY786579 CJU786579 CTQ786579 DDM786579 DNI786579 DXE786579 EHA786579 EQW786579 FAS786579 FKO786579 FUK786579 GEG786579 GOC786579 GXY786579 HHU786579 HRQ786579 IBM786579 ILI786579 IVE786579 JFA786579 JOW786579 JYS786579 KIO786579 KSK786579 LCG786579 LMC786579 LVY786579 MFU786579 MPQ786579 MZM786579 NJI786579 NTE786579 ODA786579 OMW786579 OWS786579 PGO786579 PQK786579 QAG786579 QKC786579 QTY786579 RDU786579 RNQ786579 RXM786579 SHI786579 SRE786579 TBA786579 TKW786579 TUS786579 UEO786579 UOK786579 UYG786579 VIC786579 VRY786579 WBU786579 WLQ786579 WVM786579 E852115 JA852115 SW852115 ACS852115 AMO852115 AWK852115 BGG852115 BQC852115 BZY852115 CJU852115 CTQ852115 DDM852115 DNI852115 DXE852115 EHA852115 EQW852115 FAS852115 FKO852115 FUK852115 GEG852115 GOC852115 GXY852115 HHU852115 HRQ852115 IBM852115 ILI852115 IVE852115 JFA852115 JOW852115 JYS852115 KIO852115 KSK852115 LCG852115 LMC852115 LVY852115 MFU852115 MPQ852115 MZM852115 NJI852115 NTE852115 ODA852115 OMW852115 OWS852115 PGO852115 PQK852115 QAG852115 QKC852115 QTY852115 RDU852115 RNQ852115 RXM852115 SHI852115 SRE852115 TBA852115 TKW852115 TUS852115 UEO852115 UOK852115 UYG852115 VIC852115 VRY852115 WBU852115 WLQ852115 WVM852115 E917651 JA917651 SW917651 ACS917651 AMO917651 AWK917651 BGG917651 BQC917651 BZY917651 CJU917651 CTQ917651 DDM917651 DNI917651 DXE917651 EHA917651 EQW917651 FAS917651 FKO917651 FUK917651 GEG917651 GOC917651 GXY917651 HHU917651 HRQ917651 IBM917651 ILI917651 IVE917651 JFA917651 JOW917651 JYS917651 KIO917651 KSK917651 LCG917651 LMC917651 LVY917651 MFU917651 MPQ917651 MZM917651 NJI917651 NTE917651 ODA917651 OMW917651 OWS917651 PGO917651 PQK917651 QAG917651 QKC917651 QTY917651 RDU917651 RNQ917651 RXM917651 SHI917651 SRE917651 TBA917651 TKW917651 TUS917651 UEO917651 UOK917651 UYG917651 VIC917651 VRY917651 WBU917651 WLQ917651 WVM917651 E983187 JA983187 SW983187 ACS983187 AMO983187 AWK983187 BGG983187 BQC983187 BZY983187 CJU983187 CTQ983187 DDM983187 DNI983187 DXE983187 EHA983187 EQW983187 FAS983187 FKO983187 FUK983187 GEG983187 GOC983187 GXY983187 HHU983187 HRQ983187 IBM983187 ILI983187 IVE983187 JFA983187 JOW983187 JYS983187 KIO983187 KSK983187 LCG983187 LMC983187 LVY983187 MFU983187 MPQ983187 MZM983187 NJI983187 NTE983187 ODA983187 OMW983187 OWS983187 PGO983187 PQK983187 QAG983187 QKC983187 QTY983187 RDU983187 RNQ983187 RXM983187 SHI983187 SRE983187 TBA983187 TKW983187 TUS983187 UEO983187 UOK983187 UYG983187 VIC983187 VRY983187 WBU983187 WLQ983187 WVM983187 E134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E65670 JA65670 SW65670 ACS65670 AMO65670 AWK65670 BGG65670 BQC65670 BZY65670 CJU65670 CTQ65670 DDM65670 DNI65670 DXE65670 EHA65670 EQW65670 FAS65670 FKO65670 FUK65670 GEG65670 GOC65670 GXY65670 HHU65670 HRQ65670 IBM65670 ILI65670 IVE65670 JFA65670 JOW65670 JYS65670 KIO65670 KSK65670 LCG65670 LMC65670 LVY65670 MFU65670 MPQ65670 MZM65670 NJI65670 NTE65670 ODA65670 OMW65670 OWS65670 PGO65670 PQK65670 QAG65670 QKC65670 QTY65670 RDU65670 RNQ65670 RXM65670 SHI65670 SRE65670 TBA65670 TKW65670 TUS65670 UEO65670 UOK65670 UYG65670 VIC65670 VRY65670 WBU65670 WLQ65670 WVM65670 E131206 JA131206 SW131206 ACS131206 AMO131206 AWK131206 BGG131206 BQC131206 BZY131206 CJU131206 CTQ131206 DDM131206 DNI131206 DXE131206 EHA131206 EQW131206 FAS131206 FKO131206 FUK131206 GEG131206 GOC131206 GXY131206 HHU131206 HRQ131206 IBM131206 ILI131206 IVE131206 JFA131206 JOW131206 JYS131206 KIO131206 KSK131206 LCG131206 LMC131206 LVY131206 MFU131206 MPQ131206 MZM131206 NJI131206 NTE131206 ODA131206 OMW131206 OWS131206 PGO131206 PQK131206 QAG131206 QKC131206 QTY131206 RDU131206 RNQ131206 RXM131206 SHI131206 SRE131206 TBA131206 TKW131206 TUS131206 UEO131206 UOK131206 UYG131206 VIC131206 VRY131206 WBU131206 WLQ131206 WVM131206 E196742 JA196742 SW196742 ACS196742 AMO196742 AWK196742 BGG196742 BQC196742 BZY196742 CJU196742 CTQ196742 DDM196742 DNI196742 DXE196742 EHA196742 EQW196742 FAS196742 FKO196742 FUK196742 GEG196742 GOC196742 GXY196742 HHU196742 HRQ196742 IBM196742 ILI196742 IVE196742 JFA196742 JOW196742 JYS196742 KIO196742 KSK196742 LCG196742 LMC196742 LVY196742 MFU196742 MPQ196742 MZM196742 NJI196742 NTE196742 ODA196742 OMW196742 OWS196742 PGO196742 PQK196742 QAG196742 QKC196742 QTY196742 RDU196742 RNQ196742 RXM196742 SHI196742 SRE196742 TBA196742 TKW196742 TUS196742 UEO196742 UOK196742 UYG196742 VIC196742 VRY196742 WBU196742 WLQ196742 WVM196742 E262278 JA262278 SW262278 ACS262278 AMO262278 AWK262278 BGG262278 BQC262278 BZY262278 CJU262278 CTQ262278 DDM262278 DNI262278 DXE262278 EHA262278 EQW262278 FAS262278 FKO262278 FUK262278 GEG262278 GOC262278 GXY262278 HHU262278 HRQ262278 IBM262278 ILI262278 IVE262278 JFA262278 JOW262278 JYS262278 KIO262278 KSK262278 LCG262278 LMC262278 LVY262278 MFU262278 MPQ262278 MZM262278 NJI262278 NTE262278 ODA262278 OMW262278 OWS262278 PGO262278 PQK262278 QAG262278 QKC262278 QTY262278 RDU262278 RNQ262278 RXM262278 SHI262278 SRE262278 TBA262278 TKW262278 TUS262278 UEO262278 UOK262278 UYG262278 VIC262278 VRY262278 WBU262278 WLQ262278 WVM262278 E327814 JA327814 SW327814 ACS327814 AMO327814 AWK327814 BGG327814 BQC327814 BZY327814 CJU327814 CTQ327814 DDM327814 DNI327814 DXE327814 EHA327814 EQW327814 FAS327814 FKO327814 FUK327814 GEG327814 GOC327814 GXY327814 HHU327814 HRQ327814 IBM327814 ILI327814 IVE327814 JFA327814 JOW327814 JYS327814 KIO327814 KSK327814 LCG327814 LMC327814 LVY327814 MFU327814 MPQ327814 MZM327814 NJI327814 NTE327814 ODA327814 OMW327814 OWS327814 PGO327814 PQK327814 QAG327814 QKC327814 QTY327814 RDU327814 RNQ327814 RXM327814 SHI327814 SRE327814 TBA327814 TKW327814 TUS327814 UEO327814 UOK327814 UYG327814 VIC327814 VRY327814 WBU327814 WLQ327814 WVM327814 E393350 JA393350 SW393350 ACS393350 AMO393350 AWK393350 BGG393350 BQC393350 BZY393350 CJU393350 CTQ393350 DDM393350 DNI393350 DXE393350 EHA393350 EQW393350 FAS393350 FKO393350 FUK393350 GEG393350 GOC393350 GXY393350 HHU393350 HRQ393350 IBM393350 ILI393350 IVE393350 JFA393350 JOW393350 JYS393350 KIO393350 KSK393350 LCG393350 LMC393350 LVY393350 MFU393350 MPQ393350 MZM393350 NJI393350 NTE393350 ODA393350 OMW393350 OWS393350 PGO393350 PQK393350 QAG393350 QKC393350 QTY393350 RDU393350 RNQ393350 RXM393350 SHI393350 SRE393350 TBA393350 TKW393350 TUS393350 UEO393350 UOK393350 UYG393350 VIC393350 VRY393350 WBU393350 WLQ393350 WVM393350 E458886 JA458886 SW458886 ACS458886 AMO458886 AWK458886 BGG458886 BQC458886 BZY458886 CJU458886 CTQ458886 DDM458886 DNI458886 DXE458886 EHA458886 EQW458886 FAS458886 FKO458886 FUK458886 GEG458886 GOC458886 GXY458886 HHU458886 HRQ458886 IBM458886 ILI458886 IVE458886 JFA458886 JOW458886 JYS458886 KIO458886 KSK458886 LCG458886 LMC458886 LVY458886 MFU458886 MPQ458886 MZM458886 NJI458886 NTE458886 ODA458886 OMW458886 OWS458886 PGO458886 PQK458886 QAG458886 QKC458886 QTY458886 RDU458886 RNQ458886 RXM458886 SHI458886 SRE458886 TBA458886 TKW458886 TUS458886 UEO458886 UOK458886 UYG458886 VIC458886 VRY458886 WBU458886 WLQ458886 WVM458886 E524422 JA524422 SW524422 ACS524422 AMO524422 AWK524422 BGG524422 BQC524422 BZY524422 CJU524422 CTQ524422 DDM524422 DNI524422 DXE524422 EHA524422 EQW524422 FAS524422 FKO524422 FUK524422 GEG524422 GOC524422 GXY524422 HHU524422 HRQ524422 IBM524422 ILI524422 IVE524422 JFA524422 JOW524422 JYS524422 KIO524422 KSK524422 LCG524422 LMC524422 LVY524422 MFU524422 MPQ524422 MZM524422 NJI524422 NTE524422 ODA524422 OMW524422 OWS524422 PGO524422 PQK524422 QAG524422 QKC524422 QTY524422 RDU524422 RNQ524422 RXM524422 SHI524422 SRE524422 TBA524422 TKW524422 TUS524422 UEO524422 UOK524422 UYG524422 VIC524422 VRY524422 WBU524422 WLQ524422 WVM524422 E589958 JA589958 SW589958 ACS589958 AMO589958 AWK589958 BGG589958 BQC589958 BZY589958 CJU589958 CTQ589958 DDM589958 DNI589958 DXE589958 EHA589958 EQW589958 FAS589958 FKO589958 FUK589958 GEG589958 GOC589958 GXY589958 HHU589958 HRQ589958 IBM589958 ILI589958 IVE589958 JFA589958 JOW589958 JYS589958 KIO589958 KSK589958 LCG589958 LMC589958 LVY589958 MFU589958 MPQ589958 MZM589958 NJI589958 NTE589958 ODA589958 OMW589958 OWS589958 PGO589958 PQK589958 QAG589958 QKC589958 QTY589958 RDU589958 RNQ589958 RXM589958 SHI589958 SRE589958 TBA589958 TKW589958 TUS589958 UEO589958 UOK589958 UYG589958 VIC589958 VRY589958 WBU589958 WLQ589958 WVM589958 E655494 JA655494 SW655494 ACS655494 AMO655494 AWK655494 BGG655494 BQC655494 BZY655494 CJU655494 CTQ655494 DDM655494 DNI655494 DXE655494 EHA655494 EQW655494 FAS655494 FKO655494 FUK655494 GEG655494 GOC655494 GXY655494 HHU655494 HRQ655494 IBM655494 ILI655494 IVE655494 JFA655494 JOW655494 JYS655494 KIO655494 KSK655494 LCG655494 LMC655494 LVY655494 MFU655494 MPQ655494 MZM655494 NJI655494 NTE655494 ODA655494 OMW655494 OWS655494 PGO655494 PQK655494 QAG655494 QKC655494 QTY655494 RDU655494 RNQ655494 RXM655494 SHI655494 SRE655494 TBA655494 TKW655494 TUS655494 UEO655494 UOK655494 UYG655494 VIC655494 VRY655494 WBU655494 WLQ655494 WVM655494 E721030 JA721030 SW721030 ACS721030 AMO721030 AWK721030 BGG721030 BQC721030 BZY721030 CJU721030 CTQ721030 DDM721030 DNI721030 DXE721030 EHA721030 EQW721030 FAS721030 FKO721030 FUK721030 GEG721030 GOC721030 GXY721030 HHU721030 HRQ721030 IBM721030 ILI721030 IVE721030 JFA721030 JOW721030 JYS721030 KIO721030 KSK721030 LCG721030 LMC721030 LVY721030 MFU721030 MPQ721030 MZM721030 NJI721030 NTE721030 ODA721030 OMW721030 OWS721030 PGO721030 PQK721030 QAG721030 QKC721030 QTY721030 RDU721030 RNQ721030 RXM721030 SHI721030 SRE721030 TBA721030 TKW721030 TUS721030 UEO721030 UOK721030 UYG721030 VIC721030 VRY721030 WBU721030 WLQ721030 WVM721030 E786566 JA786566 SW786566 ACS786566 AMO786566 AWK786566 BGG786566 BQC786566 BZY786566 CJU786566 CTQ786566 DDM786566 DNI786566 DXE786566 EHA786566 EQW786566 FAS786566 FKO786566 FUK786566 GEG786566 GOC786566 GXY786566 HHU786566 HRQ786566 IBM786566 ILI786566 IVE786566 JFA786566 JOW786566 JYS786566 KIO786566 KSK786566 LCG786566 LMC786566 LVY786566 MFU786566 MPQ786566 MZM786566 NJI786566 NTE786566 ODA786566 OMW786566 OWS786566 PGO786566 PQK786566 QAG786566 QKC786566 QTY786566 RDU786566 RNQ786566 RXM786566 SHI786566 SRE786566 TBA786566 TKW786566 TUS786566 UEO786566 UOK786566 UYG786566 VIC786566 VRY786566 WBU786566 WLQ786566 WVM786566 E852102 JA852102 SW852102 ACS852102 AMO852102 AWK852102 BGG852102 BQC852102 BZY852102 CJU852102 CTQ852102 DDM852102 DNI852102 DXE852102 EHA852102 EQW852102 FAS852102 FKO852102 FUK852102 GEG852102 GOC852102 GXY852102 HHU852102 HRQ852102 IBM852102 ILI852102 IVE852102 JFA852102 JOW852102 JYS852102 KIO852102 KSK852102 LCG852102 LMC852102 LVY852102 MFU852102 MPQ852102 MZM852102 NJI852102 NTE852102 ODA852102 OMW852102 OWS852102 PGO852102 PQK852102 QAG852102 QKC852102 QTY852102 RDU852102 RNQ852102 RXM852102 SHI852102 SRE852102 TBA852102 TKW852102 TUS852102 UEO852102 UOK852102 UYG852102 VIC852102 VRY852102 WBU852102 WLQ852102 WVM852102 E917638 JA917638 SW917638 ACS917638 AMO917638 AWK917638 BGG917638 BQC917638 BZY917638 CJU917638 CTQ917638 DDM917638 DNI917638 DXE917638 EHA917638 EQW917638 FAS917638 FKO917638 FUK917638 GEG917638 GOC917638 GXY917638 HHU917638 HRQ917638 IBM917638 ILI917638 IVE917638 JFA917638 JOW917638 JYS917638 KIO917638 KSK917638 LCG917638 LMC917638 LVY917638 MFU917638 MPQ917638 MZM917638 NJI917638 NTE917638 ODA917638 OMW917638 OWS917638 PGO917638 PQK917638 QAG917638 QKC917638 QTY917638 RDU917638 RNQ917638 RXM917638 SHI917638 SRE917638 TBA917638 TKW917638 TUS917638 UEO917638 UOK917638 UYG917638 VIC917638 VRY917638 WBU917638 WLQ917638 WVM917638 E983174 JA983174 SW983174 ACS983174 AMO983174 AWK983174 BGG983174 BQC983174 BZY983174 CJU983174 CTQ983174 DDM983174 DNI983174 DXE983174 EHA983174 EQW983174 FAS983174 FKO983174 FUK983174 GEG983174 GOC983174 GXY983174 HHU983174 HRQ983174 IBM983174 ILI983174 IVE983174 JFA983174 JOW983174 JYS983174 KIO983174 KSK983174 LCG983174 LMC983174 LVY983174 MFU983174 MPQ983174 MZM983174 NJI983174 NTE983174 ODA983174 OMW983174 OWS983174 PGO983174 PQK983174 QAG983174 QKC983174 QTY983174 RDU983174 RNQ983174 RXM983174 SHI983174 SRE983174 TBA983174 TKW983174 TUS983174 UEO983174 UOK983174 UYG983174 VIC983174 VRY983174 WBU983174 WLQ983174 WVM983174 E121 JA121 SW121 ACS121 AMO121 AWK121 BGG121 BQC121 BZY121 CJU121 CTQ121 DDM121 DNI121 DXE121 EHA121 EQW121 FAS121 FKO121 FUK121 GEG121 GOC121 GXY121 HHU121 HRQ121 IBM121 ILI121 IVE121 JFA121 JOW121 JYS121 KIO121 KSK121 LCG121 LMC121 LVY121 MFU121 MPQ121 MZM121 NJI121 NTE121 ODA121 OMW121 OWS121 PGO121 PQK121 QAG121 QKC121 QTY121 RDU121 RNQ121 RXM121 SHI121 SRE121 TBA121 TKW121 TUS121 UEO121 UOK121 UYG121 VIC121 VRY121 WBU121 WLQ121 WVM121 E65657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E131193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E196729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E262265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E327801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E393337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E458873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E524409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E589945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E655481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E721017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E786553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E852089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E917625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E983161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E82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E108 JA108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E65644 JA65644 SW65644 ACS65644 AMO65644 AWK65644 BGG65644 BQC65644 BZY65644 CJU65644 CTQ65644 DDM65644 DNI65644 DXE65644 EHA65644 EQW65644 FAS65644 FKO65644 FUK65644 GEG65644 GOC65644 GXY65644 HHU65644 HRQ65644 IBM65644 ILI65644 IVE65644 JFA65644 JOW65644 JYS65644 KIO65644 KSK65644 LCG65644 LMC65644 LVY65644 MFU65644 MPQ65644 MZM65644 NJI65644 NTE65644 ODA65644 OMW65644 OWS65644 PGO65644 PQK65644 QAG65644 QKC65644 QTY65644 RDU65644 RNQ65644 RXM65644 SHI65644 SRE65644 TBA65644 TKW65644 TUS65644 UEO65644 UOK65644 UYG65644 VIC65644 VRY65644 WBU65644 WLQ65644 WVM65644 E131180 JA131180 SW131180 ACS131180 AMO131180 AWK131180 BGG131180 BQC131180 BZY131180 CJU131180 CTQ131180 DDM131180 DNI131180 DXE131180 EHA131180 EQW131180 FAS131180 FKO131180 FUK131180 GEG131180 GOC131180 GXY131180 HHU131180 HRQ131180 IBM131180 ILI131180 IVE131180 JFA131180 JOW131180 JYS131180 KIO131180 KSK131180 LCG131180 LMC131180 LVY131180 MFU131180 MPQ131180 MZM131180 NJI131180 NTE131180 ODA131180 OMW131180 OWS131180 PGO131180 PQK131180 QAG131180 QKC131180 QTY131180 RDU131180 RNQ131180 RXM131180 SHI131180 SRE131180 TBA131180 TKW131180 TUS131180 UEO131180 UOK131180 UYG131180 VIC131180 VRY131180 WBU131180 WLQ131180 WVM131180 E196716 JA196716 SW196716 ACS196716 AMO196716 AWK196716 BGG196716 BQC196716 BZY196716 CJU196716 CTQ196716 DDM196716 DNI196716 DXE196716 EHA196716 EQW196716 FAS196716 FKO196716 FUK196716 GEG196716 GOC196716 GXY196716 HHU196716 HRQ196716 IBM196716 ILI196716 IVE196716 JFA196716 JOW196716 JYS196716 KIO196716 KSK196716 LCG196716 LMC196716 LVY196716 MFU196716 MPQ196716 MZM196716 NJI196716 NTE196716 ODA196716 OMW196716 OWS196716 PGO196716 PQK196716 QAG196716 QKC196716 QTY196716 RDU196716 RNQ196716 RXM196716 SHI196716 SRE196716 TBA196716 TKW196716 TUS196716 UEO196716 UOK196716 UYG196716 VIC196716 VRY196716 WBU196716 WLQ196716 WVM196716 E262252 JA262252 SW262252 ACS262252 AMO262252 AWK262252 BGG262252 BQC262252 BZY262252 CJU262252 CTQ262252 DDM262252 DNI262252 DXE262252 EHA262252 EQW262252 FAS262252 FKO262252 FUK262252 GEG262252 GOC262252 GXY262252 HHU262252 HRQ262252 IBM262252 ILI262252 IVE262252 JFA262252 JOW262252 JYS262252 KIO262252 KSK262252 LCG262252 LMC262252 LVY262252 MFU262252 MPQ262252 MZM262252 NJI262252 NTE262252 ODA262252 OMW262252 OWS262252 PGO262252 PQK262252 QAG262252 QKC262252 QTY262252 RDU262252 RNQ262252 RXM262252 SHI262252 SRE262252 TBA262252 TKW262252 TUS262252 UEO262252 UOK262252 UYG262252 VIC262252 VRY262252 WBU262252 WLQ262252 WVM262252 E327788 JA327788 SW327788 ACS327788 AMO327788 AWK327788 BGG327788 BQC327788 BZY327788 CJU327788 CTQ327788 DDM327788 DNI327788 DXE327788 EHA327788 EQW327788 FAS327788 FKO327788 FUK327788 GEG327788 GOC327788 GXY327788 HHU327788 HRQ327788 IBM327788 ILI327788 IVE327788 JFA327788 JOW327788 JYS327788 KIO327788 KSK327788 LCG327788 LMC327788 LVY327788 MFU327788 MPQ327788 MZM327788 NJI327788 NTE327788 ODA327788 OMW327788 OWS327788 PGO327788 PQK327788 QAG327788 QKC327788 QTY327788 RDU327788 RNQ327788 RXM327788 SHI327788 SRE327788 TBA327788 TKW327788 TUS327788 UEO327788 UOK327788 UYG327788 VIC327788 VRY327788 WBU327788 WLQ327788 WVM327788 E393324 JA393324 SW393324 ACS393324 AMO393324 AWK393324 BGG393324 BQC393324 BZY393324 CJU393324 CTQ393324 DDM393324 DNI393324 DXE393324 EHA393324 EQW393324 FAS393324 FKO393324 FUK393324 GEG393324 GOC393324 GXY393324 HHU393324 HRQ393324 IBM393324 ILI393324 IVE393324 JFA393324 JOW393324 JYS393324 KIO393324 KSK393324 LCG393324 LMC393324 LVY393324 MFU393324 MPQ393324 MZM393324 NJI393324 NTE393324 ODA393324 OMW393324 OWS393324 PGO393324 PQK393324 QAG393324 QKC393324 QTY393324 RDU393324 RNQ393324 RXM393324 SHI393324 SRE393324 TBA393324 TKW393324 TUS393324 UEO393324 UOK393324 UYG393324 VIC393324 VRY393324 WBU393324 WLQ393324 WVM393324 E458860 JA458860 SW458860 ACS458860 AMO458860 AWK458860 BGG458860 BQC458860 BZY458860 CJU458860 CTQ458860 DDM458860 DNI458860 DXE458860 EHA458860 EQW458860 FAS458860 FKO458860 FUK458860 GEG458860 GOC458860 GXY458860 HHU458860 HRQ458860 IBM458860 ILI458860 IVE458860 JFA458860 JOW458860 JYS458860 KIO458860 KSK458860 LCG458860 LMC458860 LVY458860 MFU458860 MPQ458860 MZM458860 NJI458860 NTE458860 ODA458860 OMW458860 OWS458860 PGO458860 PQK458860 QAG458860 QKC458860 QTY458860 RDU458860 RNQ458860 RXM458860 SHI458860 SRE458860 TBA458860 TKW458860 TUS458860 UEO458860 UOK458860 UYG458860 VIC458860 VRY458860 WBU458860 WLQ458860 WVM458860 E524396 JA524396 SW524396 ACS524396 AMO524396 AWK524396 BGG524396 BQC524396 BZY524396 CJU524396 CTQ524396 DDM524396 DNI524396 DXE524396 EHA524396 EQW524396 FAS524396 FKO524396 FUK524396 GEG524396 GOC524396 GXY524396 HHU524396 HRQ524396 IBM524396 ILI524396 IVE524396 JFA524396 JOW524396 JYS524396 KIO524396 KSK524396 LCG524396 LMC524396 LVY524396 MFU524396 MPQ524396 MZM524396 NJI524396 NTE524396 ODA524396 OMW524396 OWS524396 PGO524396 PQK524396 QAG524396 QKC524396 QTY524396 RDU524396 RNQ524396 RXM524396 SHI524396 SRE524396 TBA524396 TKW524396 TUS524396 UEO524396 UOK524396 UYG524396 VIC524396 VRY524396 WBU524396 WLQ524396 WVM524396 E589932 JA589932 SW589932 ACS589932 AMO589932 AWK589932 BGG589932 BQC589932 BZY589932 CJU589932 CTQ589932 DDM589932 DNI589932 DXE589932 EHA589932 EQW589932 FAS589932 FKO589932 FUK589932 GEG589932 GOC589932 GXY589932 HHU589932 HRQ589932 IBM589932 ILI589932 IVE589932 JFA589932 JOW589932 JYS589932 KIO589932 KSK589932 LCG589932 LMC589932 LVY589932 MFU589932 MPQ589932 MZM589932 NJI589932 NTE589932 ODA589932 OMW589932 OWS589932 PGO589932 PQK589932 QAG589932 QKC589932 QTY589932 RDU589932 RNQ589932 RXM589932 SHI589932 SRE589932 TBA589932 TKW589932 TUS589932 UEO589932 UOK589932 UYG589932 VIC589932 VRY589932 WBU589932 WLQ589932 WVM589932 E655468 JA655468 SW655468 ACS655468 AMO655468 AWK655468 BGG655468 BQC655468 BZY655468 CJU655468 CTQ655468 DDM655468 DNI655468 DXE655468 EHA655468 EQW655468 FAS655468 FKO655468 FUK655468 GEG655468 GOC655468 GXY655468 HHU655468 HRQ655468 IBM655468 ILI655468 IVE655468 JFA655468 JOW655468 JYS655468 KIO655468 KSK655468 LCG655468 LMC655468 LVY655468 MFU655468 MPQ655468 MZM655468 NJI655468 NTE655468 ODA655468 OMW655468 OWS655468 PGO655468 PQK655468 QAG655468 QKC655468 QTY655468 RDU655468 RNQ655468 RXM655468 SHI655468 SRE655468 TBA655468 TKW655468 TUS655468 UEO655468 UOK655468 UYG655468 VIC655468 VRY655468 WBU655468 WLQ655468 WVM655468 E721004 JA721004 SW721004 ACS721004 AMO721004 AWK721004 BGG721004 BQC721004 BZY721004 CJU721004 CTQ721004 DDM721004 DNI721004 DXE721004 EHA721004 EQW721004 FAS721004 FKO721004 FUK721004 GEG721004 GOC721004 GXY721004 HHU721004 HRQ721004 IBM721004 ILI721004 IVE721004 JFA721004 JOW721004 JYS721004 KIO721004 KSK721004 LCG721004 LMC721004 LVY721004 MFU721004 MPQ721004 MZM721004 NJI721004 NTE721004 ODA721004 OMW721004 OWS721004 PGO721004 PQK721004 QAG721004 QKC721004 QTY721004 RDU721004 RNQ721004 RXM721004 SHI721004 SRE721004 TBA721004 TKW721004 TUS721004 UEO721004 UOK721004 UYG721004 VIC721004 VRY721004 WBU721004 WLQ721004 WVM721004 E786540 JA786540 SW786540 ACS786540 AMO786540 AWK786540 BGG786540 BQC786540 BZY786540 CJU786540 CTQ786540 DDM786540 DNI786540 DXE786540 EHA786540 EQW786540 FAS786540 FKO786540 FUK786540 GEG786540 GOC786540 GXY786540 HHU786540 HRQ786540 IBM786540 ILI786540 IVE786540 JFA786540 JOW786540 JYS786540 KIO786540 KSK786540 LCG786540 LMC786540 LVY786540 MFU786540 MPQ786540 MZM786540 NJI786540 NTE786540 ODA786540 OMW786540 OWS786540 PGO786540 PQK786540 QAG786540 QKC786540 QTY786540 RDU786540 RNQ786540 RXM786540 SHI786540 SRE786540 TBA786540 TKW786540 TUS786540 UEO786540 UOK786540 UYG786540 VIC786540 VRY786540 WBU786540 WLQ786540 WVM786540 E852076 JA852076 SW852076 ACS852076 AMO852076 AWK852076 BGG852076 BQC852076 BZY852076 CJU852076 CTQ852076 DDM852076 DNI852076 DXE852076 EHA852076 EQW852076 FAS852076 FKO852076 FUK852076 GEG852076 GOC852076 GXY852076 HHU852076 HRQ852076 IBM852076 ILI852076 IVE852076 JFA852076 JOW852076 JYS852076 KIO852076 KSK852076 LCG852076 LMC852076 LVY852076 MFU852076 MPQ852076 MZM852076 NJI852076 NTE852076 ODA852076 OMW852076 OWS852076 PGO852076 PQK852076 QAG852076 QKC852076 QTY852076 RDU852076 RNQ852076 RXM852076 SHI852076 SRE852076 TBA852076 TKW852076 TUS852076 UEO852076 UOK852076 UYG852076 VIC852076 VRY852076 WBU852076 WLQ852076 WVM852076 E917612 JA917612 SW917612 ACS917612 AMO917612 AWK917612 BGG917612 BQC917612 BZY917612 CJU917612 CTQ917612 DDM917612 DNI917612 DXE917612 EHA917612 EQW917612 FAS917612 FKO917612 FUK917612 GEG917612 GOC917612 GXY917612 HHU917612 HRQ917612 IBM917612 ILI917612 IVE917612 JFA917612 JOW917612 JYS917612 KIO917612 KSK917612 LCG917612 LMC917612 LVY917612 MFU917612 MPQ917612 MZM917612 NJI917612 NTE917612 ODA917612 OMW917612 OWS917612 PGO917612 PQK917612 QAG917612 QKC917612 QTY917612 RDU917612 RNQ917612 RXM917612 SHI917612 SRE917612 TBA917612 TKW917612 TUS917612 UEO917612 UOK917612 UYG917612 VIC917612 VRY917612 WBU917612 WLQ917612 WVM917612 E983148 JA983148 SW983148 ACS983148 AMO983148 AWK983148 BGG983148 BQC983148 BZY983148 CJU983148 CTQ983148 DDM983148 DNI983148 DXE983148 EHA983148 EQW983148 FAS983148 FKO983148 FUK983148 GEG983148 GOC983148 GXY983148 HHU983148 HRQ983148 IBM983148 ILI983148 IVE983148 JFA983148 JOW983148 JYS983148 KIO983148 KSK983148 LCG983148 LMC983148 LVY983148 MFU983148 MPQ983148 MZM983148 NJI983148 NTE983148 ODA983148 OMW983148 OWS983148 PGO983148 PQK983148 QAG983148 QKC983148 QTY983148 RDU983148 RNQ983148 RXM983148 SHI983148 SRE983148 TBA983148 TKW983148 TUS983148 UEO983148 UOK983148 UYG983148 VIC983148 VRY983148 WBU983148 WLQ983148 WVM983148 E95 JA95 SW95 ACS95 AMO95 AWK95 BGG95 BQC95 BZY95 CJU95 CTQ95 DDM95 DNI95 DXE95 EHA95 EQW95 FAS95 FKO95 FUK95 GEG95 GOC95 GXY95 HHU95 HRQ95 IBM95 ILI95 IVE95 JFA95 JOW95 JYS95 KIO95 KSK95 LCG95 LMC95 LVY95 MFU95 MPQ95 MZM95 NJI95 NTE95 ODA95 OMW95 OWS95 PGO95 PQK95 QAG95 QKC95 QTY95 RDU95 RNQ95 RXM95 SHI95 SRE95 TBA95 TKW95 TUS95 UEO95 UOK95 UYG95 VIC95 VRY95 WBU95 WLQ95 WVM95 E65631 JA65631 SW65631 ACS65631 AMO65631 AWK65631 BGG65631 BQC65631 BZY65631 CJU65631 CTQ65631 DDM65631 DNI65631 DXE65631 EHA65631 EQW65631 FAS65631 FKO65631 FUK65631 GEG65631 GOC65631 GXY65631 HHU65631 HRQ65631 IBM65631 ILI65631 IVE65631 JFA65631 JOW65631 JYS65631 KIO65631 KSK65631 LCG65631 LMC65631 LVY65631 MFU65631 MPQ65631 MZM65631 NJI65631 NTE65631 ODA65631 OMW65631 OWS65631 PGO65631 PQK65631 QAG65631 QKC65631 QTY65631 RDU65631 RNQ65631 RXM65631 SHI65631 SRE65631 TBA65631 TKW65631 TUS65631 UEO65631 UOK65631 UYG65631 VIC65631 VRY65631 WBU65631 WLQ65631 WVM65631 E131167 JA131167 SW131167 ACS131167 AMO131167 AWK131167 BGG131167 BQC131167 BZY131167 CJU131167 CTQ131167 DDM131167 DNI131167 DXE131167 EHA131167 EQW131167 FAS131167 FKO131167 FUK131167 GEG131167 GOC131167 GXY131167 HHU131167 HRQ131167 IBM131167 ILI131167 IVE131167 JFA131167 JOW131167 JYS131167 KIO131167 KSK131167 LCG131167 LMC131167 LVY131167 MFU131167 MPQ131167 MZM131167 NJI131167 NTE131167 ODA131167 OMW131167 OWS131167 PGO131167 PQK131167 QAG131167 QKC131167 QTY131167 RDU131167 RNQ131167 RXM131167 SHI131167 SRE131167 TBA131167 TKW131167 TUS131167 UEO131167 UOK131167 UYG131167 VIC131167 VRY131167 WBU131167 WLQ131167 WVM131167 E196703 JA196703 SW196703 ACS196703 AMO196703 AWK196703 BGG196703 BQC196703 BZY196703 CJU196703 CTQ196703 DDM196703 DNI196703 DXE196703 EHA196703 EQW196703 FAS196703 FKO196703 FUK196703 GEG196703 GOC196703 GXY196703 HHU196703 HRQ196703 IBM196703 ILI196703 IVE196703 JFA196703 JOW196703 JYS196703 KIO196703 KSK196703 LCG196703 LMC196703 LVY196703 MFU196703 MPQ196703 MZM196703 NJI196703 NTE196703 ODA196703 OMW196703 OWS196703 PGO196703 PQK196703 QAG196703 QKC196703 QTY196703 RDU196703 RNQ196703 RXM196703 SHI196703 SRE196703 TBA196703 TKW196703 TUS196703 UEO196703 UOK196703 UYG196703 VIC196703 VRY196703 WBU196703 WLQ196703 WVM196703 E262239 JA262239 SW262239 ACS262239 AMO262239 AWK262239 BGG262239 BQC262239 BZY262239 CJU262239 CTQ262239 DDM262239 DNI262239 DXE262239 EHA262239 EQW262239 FAS262239 FKO262239 FUK262239 GEG262239 GOC262239 GXY262239 HHU262239 HRQ262239 IBM262239 ILI262239 IVE262239 JFA262239 JOW262239 JYS262239 KIO262239 KSK262239 LCG262239 LMC262239 LVY262239 MFU262239 MPQ262239 MZM262239 NJI262239 NTE262239 ODA262239 OMW262239 OWS262239 PGO262239 PQK262239 QAG262239 QKC262239 QTY262239 RDU262239 RNQ262239 RXM262239 SHI262239 SRE262239 TBA262239 TKW262239 TUS262239 UEO262239 UOK262239 UYG262239 VIC262239 VRY262239 WBU262239 WLQ262239 WVM262239 E327775 JA327775 SW327775 ACS327775 AMO327775 AWK327775 BGG327775 BQC327775 BZY327775 CJU327775 CTQ327775 DDM327775 DNI327775 DXE327775 EHA327775 EQW327775 FAS327775 FKO327775 FUK327775 GEG327775 GOC327775 GXY327775 HHU327775 HRQ327775 IBM327775 ILI327775 IVE327775 JFA327775 JOW327775 JYS327775 KIO327775 KSK327775 LCG327775 LMC327775 LVY327775 MFU327775 MPQ327775 MZM327775 NJI327775 NTE327775 ODA327775 OMW327775 OWS327775 PGO327775 PQK327775 QAG327775 QKC327775 QTY327775 RDU327775 RNQ327775 RXM327775 SHI327775 SRE327775 TBA327775 TKW327775 TUS327775 UEO327775 UOK327775 UYG327775 VIC327775 VRY327775 WBU327775 WLQ327775 WVM327775 E393311 JA393311 SW393311 ACS393311 AMO393311 AWK393311 BGG393311 BQC393311 BZY393311 CJU393311 CTQ393311 DDM393311 DNI393311 DXE393311 EHA393311 EQW393311 FAS393311 FKO393311 FUK393311 GEG393311 GOC393311 GXY393311 HHU393311 HRQ393311 IBM393311 ILI393311 IVE393311 JFA393311 JOW393311 JYS393311 KIO393311 KSK393311 LCG393311 LMC393311 LVY393311 MFU393311 MPQ393311 MZM393311 NJI393311 NTE393311 ODA393311 OMW393311 OWS393311 PGO393311 PQK393311 QAG393311 QKC393311 QTY393311 RDU393311 RNQ393311 RXM393311 SHI393311 SRE393311 TBA393311 TKW393311 TUS393311 UEO393311 UOK393311 UYG393311 VIC393311 VRY393311 WBU393311 WLQ393311 WVM393311 E458847 JA458847 SW458847 ACS458847 AMO458847 AWK458847 BGG458847 BQC458847 BZY458847 CJU458847 CTQ458847 DDM458847 DNI458847 DXE458847 EHA458847 EQW458847 FAS458847 FKO458847 FUK458847 GEG458847 GOC458847 GXY458847 HHU458847 HRQ458847 IBM458847 ILI458847 IVE458847 JFA458847 JOW458847 JYS458847 KIO458847 KSK458847 LCG458847 LMC458847 LVY458847 MFU458847 MPQ458847 MZM458847 NJI458847 NTE458847 ODA458847 OMW458847 OWS458847 PGO458847 PQK458847 QAG458847 QKC458847 QTY458847 RDU458847 RNQ458847 RXM458847 SHI458847 SRE458847 TBA458847 TKW458847 TUS458847 UEO458847 UOK458847 UYG458847 VIC458847 VRY458847 WBU458847 WLQ458847 WVM458847 E524383 JA524383 SW524383 ACS524383 AMO524383 AWK524383 BGG524383 BQC524383 BZY524383 CJU524383 CTQ524383 DDM524383 DNI524383 DXE524383 EHA524383 EQW524383 FAS524383 FKO524383 FUK524383 GEG524383 GOC524383 GXY524383 HHU524383 HRQ524383 IBM524383 ILI524383 IVE524383 JFA524383 JOW524383 JYS524383 KIO524383 KSK524383 LCG524383 LMC524383 LVY524383 MFU524383 MPQ524383 MZM524383 NJI524383 NTE524383 ODA524383 OMW524383 OWS524383 PGO524383 PQK524383 QAG524383 QKC524383 QTY524383 RDU524383 RNQ524383 RXM524383 SHI524383 SRE524383 TBA524383 TKW524383 TUS524383 UEO524383 UOK524383 UYG524383 VIC524383 VRY524383 WBU524383 WLQ524383 WVM524383 E589919 JA589919 SW589919 ACS589919 AMO589919 AWK589919 BGG589919 BQC589919 BZY589919 CJU589919 CTQ589919 DDM589919 DNI589919 DXE589919 EHA589919 EQW589919 FAS589919 FKO589919 FUK589919 GEG589919 GOC589919 GXY589919 HHU589919 HRQ589919 IBM589919 ILI589919 IVE589919 JFA589919 JOW589919 JYS589919 KIO589919 KSK589919 LCG589919 LMC589919 LVY589919 MFU589919 MPQ589919 MZM589919 NJI589919 NTE589919 ODA589919 OMW589919 OWS589919 PGO589919 PQK589919 QAG589919 QKC589919 QTY589919 RDU589919 RNQ589919 RXM589919 SHI589919 SRE589919 TBA589919 TKW589919 TUS589919 UEO589919 UOK589919 UYG589919 VIC589919 VRY589919 WBU589919 WLQ589919 WVM589919 E655455 JA655455 SW655455 ACS655455 AMO655455 AWK655455 BGG655455 BQC655455 BZY655455 CJU655455 CTQ655455 DDM655455 DNI655455 DXE655455 EHA655455 EQW655455 FAS655455 FKO655455 FUK655455 GEG655455 GOC655455 GXY655455 HHU655455 HRQ655455 IBM655455 ILI655455 IVE655455 JFA655455 JOW655455 JYS655455 KIO655455 KSK655455 LCG655455 LMC655455 LVY655455 MFU655455 MPQ655455 MZM655455 NJI655455 NTE655455 ODA655455 OMW655455 OWS655455 PGO655455 PQK655455 QAG655455 QKC655455 QTY655455 RDU655455 RNQ655455 RXM655455 SHI655455 SRE655455 TBA655455 TKW655455 TUS655455 UEO655455 UOK655455 UYG655455 VIC655455 VRY655455 WBU655455 WLQ655455 WVM655455 E720991 JA720991 SW720991 ACS720991 AMO720991 AWK720991 BGG720991 BQC720991 BZY720991 CJU720991 CTQ720991 DDM720991 DNI720991 DXE720991 EHA720991 EQW720991 FAS720991 FKO720991 FUK720991 GEG720991 GOC720991 GXY720991 HHU720991 HRQ720991 IBM720991 ILI720991 IVE720991 JFA720991 JOW720991 JYS720991 KIO720991 KSK720991 LCG720991 LMC720991 LVY720991 MFU720991 MPQ720991 MZM720991 NJI720991 NTE720991 ODA720991 OMW720991 OWS720991 PGO720991 PQK720991 QAG720991 QKC720991 QTY720991 RDU720991 RNQ720991 RXM720991 SHI720991 SRE720991 TBA720991 TKW720991 TUS720991 UEO720991 UOK720991 UYG720991 VIC720991 VRY720991 WBU720991 WLQ720991 WVM720991 E786527 JA786527 SW786527 ACS786527 AMO786527 AWK786527 BGG786527 BQC786527 BZY786527 CJU786527 CTQ786527 DDM786527 DNI786527 DXE786527 EHA786527 EQW786527 FAS786527 FKO786527 FUK786527 GEG786527 GOC786527 GXY786527 HHU786527 HRQ786527 IBM786527 ILI786527 IVE786527 JFA786527 JOW786527 JYS786527 KIO786527 KSK786527 LCG786527 LMC786527 LVY786527 MFU786527 MPQ786527 MZM786527 NJI786527 NTE786527 ODA786527 OMW786527 OWS786527 PGO786527 PQK786527 QAG786527 QKC786527 QTY786527 RDU786527 RNQ786527 RXM786527 SHI786527 SRE786527 TBA786527 TKW786527 TUS786527 UEO786527 UOK786527 UYG786527 VIC786527 VRY786527 WBU786527 WLQ786527 WVM786527 E852063 JA852063 SW852063 ACS852063 AMO852063 AWK852063 BGG852063 BQC852063 BZY852063 CJU852063 CTQ852063 DDM852063 DNI852063 DXE852063 EHA852063 EQW852063 FAS852063 FKO852063 FUK852063 GEG852063 GOC852063 GXY852063 HHU852063 HRQ852063 IBM852063 ILI852063 IVE852063 JFA852063 JOW852063 JYS852063 KIO852063 KSK852063 LCG852063 LMC852063 LVY852063 MFU852063 MPQ852063 MZM852063 NJI852063 NTE852063 ODA852063 OMW852063 OWS852063 PGO852063 PQK852063 QAG852063 QKC852063 QTY852063 RDU852063 RNQ852063 RXM852063 SHI852063 SRE852063 TBA852063 TKW852063 TUS852063 UEO852063 UOK852063 UYG852063 VIC852063 VRY852063 WBU852063 WLQ852063 WVM852063 E917599 JA917599 SW917599 ACS917599 AMO917599 AWK917599 BGG917599 BQC917599 BZY917599 CJU917599 CTQ917599 DDM917599 DNI917599 DXE917599 EHA917599 EQW917599 FAS917599 FKO917599 FUK917599 GEG917599 GOC917599 GXY917599 HHU917599 HRQ917599 IBM917599 ILI917599 IVE917599 JFA917599 JOW917599 JYS917599 KIO917599 KSK917599 LCG917599 LMC917599 LVY917599 MFU917599 MPQ917599 MZM917599 NJI917599 NTE917599 ODA917599 OMW917599 OWS917599 PGO917599 PQK917599 QAG917599 QKC917599 QTY917599 RDU917599 RNQ917599 RXM917599 SHI917599 SRE917599 TBA917599 TKW917599 TUS917599 UEO917599 UOK917599 UYG917599 VIC917599 VRY917599 WBU917599 WLQ917599 WVM917599 E983135 JA983135 SW983135 ACS983135 AMO983135 AWK983135 BGG983135 BQC983135 BZY983135 CJU983135 CTQ983135 DDM983135 DNI983135 DXE983135 EHA983135 EQW983135 FAS983135 FKO983135 FUK983135 GEG983135 GOC983135 GXY983135 HHU983135 HRQ983135 IBM983135 ILI983135 IVE983135 JFA983135 JOW983135 JYS983135 KIO983135 KSK983135 LCG983135 LMC983135 LVY983135 MFU983135 MPQ983135 MZM983135 NJI983135 NTE983135 ODA983135 OMW983135 OWS983135 PGO983135 PQK983135 QAG983135 QKC983135 QTY983135 RDU983135 RNQ983135 RXM983135 SHI983135 SRE983135 TBA983135 TKW983135 TUS983135 UEO983135 UOK983135 UYG983135 VIC983135 VRY983135 WBU983135 WLQ983135 WVM983135 E69 JA69 SW69 ACS69 AMO69 AWK69 BGG69 BQC69 BZY69 CJU69 CTQ69 DDM69 DNI69 DXE69 EHA69 EQW69 FAS69 FKO69 FUK69 GEG69 GOC69 GXY69 HHU69 HRQ69 IBM69 ILI69 IVE69 JFA69 JOW69 JYS69 KIO69 KSK69 LCG69 LMC69 LVY69 MFU69 MPQ69 MZM69 NJI69 NTE69 ODA69 OMW69 OWS69 PGO69 PQK69 QAG69 QKC69 QTY69 RDU69 RNQ69 RXM69 SHI69 SRE69 TBA69 TKW69 TUS69 UEO69 UOK69 UYG69 VIC69 VRY69 WBU69 WLQ69 WVM69 E65605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E131141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E196677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E262213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E327749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E393285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E458821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E524357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E589893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E655429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E720965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E786501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E852037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E917573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E983109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E225 JA225 SW225 ACS225 AMO225 AWK225 BGG225 BQC225 BZY225 CJU225 CTQ225 DDM225 DNI225 DXE225 EHA225 EQW225 FAS225 FKO225 FUK225 GEG225 GOC225 GXY225 HHU225 HRQ225 IBM225 ILI225 IVE225 JFA225 JOW225 JYS225 KIO225 KSK225 LCG225 LMC225 LVY225 MFU225 MPQ225 MZM225 NJI225 NTE225 ODA225 OMW225 OWS225 PGO225 PQK225 QAG225 QKC225 QTY225 RDU225 RNQ225 RXM225 SHI225 SRE225 TBA225 TKW225 TUS225 UEO225 UOK225 UYG225 VIC225 VRY225 WBU225 WLQ225 WVM225 E65761 JA65761 SW65761 ACS65761 AMO65761 AWK65761 BGG65761 BQC65761 BZY65761 CJU65761 CTQ65761 DDM65761 DNI65761 DXE65761 EHA65761 EQW65761 FAS65761 FKO65761 FUK65761 GEG65761 GOC65761 GXY65761 HHU65761 HRQ65761 IBM65761 ILI65761 IVE65761 JFA65761 JOW65761 JYS65761 KIO65761 KSK65761 LCG65761 LMC65761 LVY65761 MFU65761 MPQ65761 MZM65761 NJI65761 NTE65761 ODA65761 OMW65761 OWS65761 PGO65761 PQK65761 QAG65761 QKC65761 QTY65761 RDU65761 RNQ65761 RXM65761 SHI65761 SRE65761 TBA65761 TKW65761 TUS65761 UEO65761 UOK65761 UYG65761 VIC65761 VRY65761 WBU65761 WLQ65761 WVM65761 E131297 JA131297 SW131297 ACS131297 AMO131297 AWK131297 BGG131297 BQC131297 BZY131297 CJU131297 CTQ131297 DDM131297 DNI131297 DXE131297 EHA131297 EQW131297 FAS131297 FKO131297 FUK131297 GEG131297 GOC131297 GXY131297 HHU131297 HRQ131297 IBM131297 ILI131297 IVE131297 JFA131297 JOW131297 JYS131297 KIO131297 KSK131297 LCG131297 LMC131297 LVY131297 MFU131297 MPQ131297 MZM131297 NJI131297 NTE131297 ODA131297 OMW131297 OWS131297 PGO131297 PQK131297 QAG131297 QKC131297 QTY131297 RDU131297 RNQ131297 RXM131297 SHI131297 SRE131297 TBA131297 TKW131297 TUS131297 UEO131297 UOK131297 UYG131297 VIC131297 VRY131297 WBU131297 WLQ131297 WVM131297 E196833 JA196833 SW196833 ACS196833 AMO196833 AWK196833 BGG196833 BQC196833 BZY196833 CJU196833 CTQ196833 DDM196833 DNI196833 DXE196833 EHA196833 EQW196833 FAS196833 FKO196833 FUK196833 GEG196833 GOC196833 GXY196833 HHU196833 HRQ196833 IBM196833 ILI196833 IVE196833 JFA196833 JOW196833 JYS196833 KIO196833 KSK196833 LCG196833 LMC196833 LVY196833 MFU196833 MPQ196833 MZM196833 NJI196833 NTE196833 ODA196833 OMW196833 OWS196833 PGO196833 PQK196833 QAG196833 QKC196833 QTY196833 RDU196833 RNQ196833 RXM196833 SHI196833 SRE196833 TBA196833 TKW196833 TUS196833 UEO196833 UOK196833 UYG196833 VIC196833 VRY196833 WBU196833 WLQ196833 WVM196833 E262369 JA262369 SW262369 ACS262369 AMO262369 AWK262369 BGG262369 BQC262369 BZY262369 CJU262369 CTQ262369 DDM262369 DNI262369 DXE262369 EHA262369 EQW262369 FAS262369 FKO262369 FUK262369 GEG262369 GOC262369 GXY262369 HHU262369 HRQ262369 IBM262369 ILI262369 IVE262369 JFA262369 JOW262369 JYS262369 KIO262369 KSK262369 LCG262369 LMC262369 LVY262369 MFU262369 MPQ262369 MZM262369 NJI262369 NTE262369 ODA262369 OMW262369 OWS262369 PGO262369 PQK262369 QAG262369 QKC262369 QTY262369 RDU262369 RNQ262369 RXM262369 SHI262369 SRE262369 TBA262369 TKW262369 TUS262369 UEO262369 UOK262369 UYG262369 VIC262369 VRY262369 WBU262369 WLQ262369 WVM262369 E327905 JA327905 SW327905 ACS327905 AMO327905 AWK327905 BGG327905 BQC327905 BZY327905 CJU327905 CTQ327905 DDM327905 DNI327905 DXE327905 EHA327905 EQW327905 FAS327905 FKO327905 FUK327905 GEG327905 GOC327905 GXY327905 HHU327905 HRQ327905 IBM327905 ILI327905 IVE327905 JFA327905 JOW327905 JYS327905 KIO327905 KSK327905 LCG327905 LMC327905 LVY327905 MFU327905 MPQ327905 MZM327905 NJI327905 NTE327905 ODA327905 OMW327905 OWS327905 PGO327905 PQK327905 QAG327905 QKC327905 QTY327905 RDU327905 RNQ327905 RXM327905 SHI327905 SRE327905 TBA327905 TKW327905 TUS327905 UEO327905 UOK327905 UYG327905 VIC327905 VRY327905 WBU327905 WLQ327905 WVM327905 E393441 JA393441 SW393441 ACS393441 AMO393441 AWK393441 BGG393441 BQC393441 BZY393441 CJU393441 CTQ393441 DDM393441 DNI393441 DXE393441 EHA393441 EQW393441 FAS393441 FKO393441 FUK393441 GEG393441 GOC393441 GXY393441 HHU393441 HRQ393441 IBM393441 ILI393441 IVE393441 JFA393441 JOW393441 JYS393441 KIO393441 KSK393441 LCG393441 LMC393441 LVY393441 MFU393441 MPQ393441 MZM393441 NJI393441 NTE393441 ODA393441 OMW393441 OWS393441 PGO393441 PQK393441 QAG393441 QKC393441 QTY393441 RDU393441 RNQ393441 RXM393441 SHI393441 SRE393441 TBA393441 TKW393441 TUS393441 UEO393441 UOK393441 UYG393441 VIC393441 VRY393441 WBU393441 WLQ393441 WVM393441 E458977 JA458977 SW458977 ACS458977 AMO458977 AWK458977 BGG458977 BQC458977 BZY458977 CJU458977 CTQ458977 DDM458977 DNI458977 DXE458977 EHA458977 EQW458977 FAS458977 FKO458977 FUK458977 GEG458977 GOC458977 GXY458977 HHU458977 HRQ458977 IBM458977 ILI458977 IVE458977 JFA458977 JOW458977 JYS458977 KIO458977 KSK458977 LCG458977 LMC458977 LVY458977 MFU458977 MPQ458977 MZM458977 NJI458977 NTE458977 ODA458977 OMW458977 OWS458977 PGO458977 PQK458977 QAG458977 QKC458977 QTY458977 RDU458977 RNQ458977 RXM458977 SHI458977 SRE458977 TBA458977 TKW458977 TUS458977 UEO458977 UOK458977 UYG458977 VIC458977 VRY458977 WBU458977 WLQ458977 WVM458977 E524513 JA524513 SW524513 ACS524513 AMO524513 AWK524513 BGG524513 BQC524513 BZY524513 CJU524513 CTQ524513 DDM524513 DNI524513 DXE524513 EHA524513 EQW524513 FAS524513 FKO524513 FUK524513 GEG524513 GOC524513 GXY524513 HHU524513 HRQ524513 IBM524513 ILI524513 IVE524513 JFA524513 JOW524513 JYS524513 KIO524513 KSK524513 LCG524513 LMC524513 LVY524513 MFU524513 MPQ524513 MZM524513 NJI524513 NTE524513 ODA524513 OMW524513 OWS524513 PGO524513 PQK524513 QAG524513 QKC524513 QTY524513 RDU524513 RNQ524513 RXM524513 SHI524513 SRE524513 TBA524513 TKW524513 TUS524513 UEO524513 UOK524513 UYG524513 VIC524513 VRY524513 WBU524513 WLQ524513 WVM524513 E590049 JA590049 SW590049 ACS590049 AMO590049 AWK590049 BGG590049 BQC590049 BZY590049 CJU590049 CTQ590049 DDM590049 DNI590049 DXE590049 EHA590049 EQW590049 FAS590049 FKO590049 FUK590049 GEG590049 GOC590049 GXY590049 HHU590049 HRQ590049 IBM590049 ILI590049 IVE590049 JFA590049 JOW590049 JYS590049 KIO590049 KSK590049 LCG590049 LMC590049 LVY590049 MFU590049 MPQ590049 MZM590049 NJI590049 NTE590049 ODA590049 OMW590049 OWS590049 PGO590049 PQK590049 QAG590049 QKC590049 QTY590049 RDU590049 RNQ590049 RXM590049 SHI590049 SRE590049 TBA590049 TKW590049 TUS590049 UEO590049 UOK590049 UYG590049 VIC590049 VRY590049 WBU590049 WLQ590049 WVM590049 E655585 JA655585 SW655585 ACS655585 AMO655585 AWK655585 BGG655585 BQC655585 BZY655585 CJU655585 CTQ655585 DDM655585 DNI655585 DXE655585 EHA655585 EQW655585 FAS655585 FKO655585 FUK655585 GEG655585 GOC655585 GXY655585 HHU655585 HRQ655585 IBM655585 ILI655585 IVE655585 JFA655585 JOW655585 JYS655585 KIO655585 KSK655585 LCG655585 LMC655585 LVY655585 MFU655585 MPQ655585 MZM655585 NJI655585 NTE655585 ODA655585 OMW655585 OWS655585 PGO655585 PQK655585 QAG655585 QKC655585 QTY655585 RDU655585 RNQ655585 RXM655585 SHI655585 SRE655585 TBA655585 TKW655585 TUS655585 UEO655585 UOK655585 UYG655585 VIC655585 VRY655585 WBU655585 WLQ655585 WVM655585 E721121 JA721121 SW721121 ACS721121 AMO721121 AWK721121 BGG721121 BQC721121 BZY721121 CJU721121 CTQ721121 DDM721121 DNI721121 DXE721121 EHA721121 EQW721121 FAS721121 FKO721121 FUK721121 GEG721121 GOC721121 GXY721121 HHU721121 HRQ721121 IBM721121 ILI721121 IVE721121 JFA721121 JOW721121 JYS721121 KIO721121 KSK721121 LCG721121 LMC721121 LVY721121 MFU721121 MPQ721121 MZM721121 NJI721121 NTE721121 ODA721121 OMW721121 OWS721121 PGO721121 PQK721121 QAG721121 QKC721121 QTY721121 RDU721121 RNQ721121 RXM721121 SHI721121 SRE721121 TBA721121 TKW721121 TUS721121 UEO721121 UOK721121 UYG721121 VIC721121 VRY721121 WBU721121 WLQ721121 WVM721121 E786657 JA786657 SW786657 ACS786657 AMO786657 AWK786657 BGG786657 BQC786657 BZY786657 CJU786657 CTQ786657 DDM786657 DNI786657 DXE786657 EHA786657 EQW786657 FAS786657 FKO786657 FUK786657 GEG786657 GOC786657 GXY786657 HHU786657 HRQ786657 IBM786657 ILI786657 IVE786657 JFA786657 JOW786657 JYS786657 KIO786657 KSK786657 LCG786657 LMC786657 LVY786657 MFU786657 MPQ786657 MZM786657 NJI786657 NTE786657 ODA786657 OMW786657 OWS786657 PGO786657 PQK786657 QAG786657 QKC786657 QTY786657 RDU786657 RNQ786657 RXM786657 SHI786657 SRE786657 TBA786657 TKW786657 TUS786657 UEO786657 UOK786657 UYG786657 VIC786657 VRY786657 WBU786657 WLQ786657 WVM786657 E852193 JA852193 SW852193 ACS852193 AMO852193 AWK852193 BGG852193 BQC852193 BZY852193 CJU852193 CTQ852193 DDM852193 DNI852193 DXE852193 EHA852193 EQW852193 FAS852193 FKO852193 FUK852193 GEG852193 GOC852193 GXY852193 HHU852193 HRQ852193 IBM852193 ILI852193 IVE852193 JFA852193 JOW852193 JYS852193 KIO852193 KSK852193 LCG852193 LMC852193 LVY852193 MFU852193 MPQ852193 MZM852193 NJI852193 NTE852193 ODA852193 OMW852193 OWS852193 PGO852193 PQK852193 QAG852193 QKC852193 QTY852193 RDU852193 RNQ852193 RXM852193 SHI852193 SRE852193 TBA852193 TKW852193 TUS852193 UEO852193 UOK852193 UYG852193 VIC852193 VRY852193 WBU852193 WLQ852193 WVM852193 E917729 JA917729 SW917729 ACS917729 AMO917729 AWK917729 BGG917729 BQC917729 BZY917729 CJU917729 CTQ917729 DDM917729 DNI917729 DXE917729 EHA917729 EQW917729 FAS917729 FKO917729 FUK917729 GEG917729 GOC917729 GXY917729 HHU917729 HRQ917729 IBM917729 ILI917729 IVE917729 JFA917729 JOW917729 JYS917729 KIO917729 KSK917729 LCG917729 LMC917729 LVY917729 MFU917729 MPQ917729 MZM917729 NJI917729 NTE917729 ODA917729 OMW917729 OWS917729 PGO917729 PQK917729 QAG917729 QKC917729 QTY917729 RDU917729 RNQ917729 RXM917729 SHI917729 SRE917729 TBA917729 TKW917729 TUS917729 UEO917729 UOK917729 UYG917729 VIC917729 VRY917729 WBU917729 WLQ917729 WVM917729 E983265 JA983265 SW983265 ACS983265 AMO983265 AWK983265 BGG983265 BQC983265 BZY983265 CJU983265 CTQ983265 DDM983265 DNI983265 DXE983265 EHA983265 EQW983265 FAS983265 FKO983265 FUK983265 GEG983265 GOC983265 GXY983265 HHU983265 HRQ983265 IBM983265 ILI983265 IVE983265 JFA983265 JOW983265 JYS983265 KIO983265 KSK983265 LCG983265 LMC983265 LVY983265 MFU983265 MPQ983265 MZM983265 NJI983265 NTE983265 ODA983265 OMW983265 OWS983265 PGO983265 PQK983265 QAG983265 QKC983265 QTY983265 RDU983265 RNQ983265 RXM983265 SHI983265 SRE983265 TBA983265 TKW983265 TUS983265 UEO983265 UOK983265 UYG983265 VIC983265 VRY983265 WBU983265 WLQ983265 WVM983265 E251 JA251 SW251 ACS251 AMO251 AWK251 BGG251 BQC251 BZY251 CJU251 CTQ251 DDM251 DNI251 DXE251 EHA251 EQW251 FAS251 FKO251 FUK251 GEG251 GOC251 GXY251 HHU251 HRQ251 IBM251 ILI251 IVE251 JFA251 JOW251 JYS251 KIO251 KSK251 LCG251 LMC251 LVY251 MFU251 MPQ251 MZM251 NJI251 NTE251 ODA251 OMW251 OWS251 PGO251 PQK251 QAG251 QKC251 QTY251 RDU251 RNQ251 RXM251 SHI251 SRE251 TBA251 TKW251 TUS251 UEO251 UOK251 UYG251 VIC251 VRY251 WBU251 WLQ251 WVM251 E65787 JA65787 SW65787 ACS65787 AMO65787 AWK65787 BGG65787 BQC65787 BZY65787 CJU65787 CTQ65787 DDM65787 DNI65787 DXE65787 EHA65787 EQW65787 FAS65787 FKO65787 FUK65787 GEG65787 GOC65787 GXY65787 HHU65787 HRQ65787 IBM65787 ILI65787 IVE65787 JFA65787 JOW65787 JYS65787 KIO65787 KSK65787 LCG65787 LMC65787 LVY65787 MFU65787 MPQ65787 MZM65787 NJI65787 NTE65787 ODA65787 OMW65787 OWS65787 PGO65787 PQK65787 QAG65787 QKC65787 QTY65787 RDU65787 RNQ65787 RXM65787 SHI65787 SRE65787 TBA65787 TKW65787 TUS65787 UEO65787 UOK65787 UYG65787 VIC65787 VRY65787 WBU65787 WLQ65787 WVM65787 E131323 JA131323 SW131323 ACS131323 AMO131323 AWK131323 BGG131323 BQC131323 BZY131323 CJU131323 CTQ131323 DDM131323 DNI131323 DXE131323 EHA131323 EQW131323 FAS131323 FKO131323 FUK131323 GEG131323 GOC131323 GXY131323 HHU131323 HRQ131323 IBM131323 ILI131323 IVE131323 JFA131323 JOW131323 JYS131323 KIO131323 KSK131323 LCG131323 LMC131323 LVY131323 MFU131323 MPQ131323 MZM131323 NJI131323 NTE131323 ODA131323 OMW131323 OWS131323 PGO131323 PQK131323 QAG131323 QKC131323 QTY131323 RDU131323 RNQ131323 RXM131323 SHI131323 SRE131323 TBA131323 TKW131323 TUS131323 UEO131323 UOK131323 UYG131323 VIC131323 VRY131323 WBU131323 WLQ131323 WVM131323 E196859 JA196859 SW196859 ACS196859 AMO196859 AWK196859 BGG196859 BQC196859 BZY196859 CJU196859 CTQ196859 DDM196859 DNI196859 DXE196859 EHA196859 EQW196859 FAS196859 FKO196859 FUK196859 GEG196859 GOC196859 GXY196859 HHU196859 HRQ196859 IBM196859 ILI196859 IVE196859 JFA196859 JOW196859 JYS196859 KIO196859 KSK196859 LCG196859 LMC196859 LVY196859 MFU196859 MPQ196859 MZM196859 NJI196859 NTE196859 ODA196859 OMW196859 OWS196859 PGO196859 PQK196859 QAG196859 QKC196859 QTY196859 RDU196859 RNQ196859 RXM196859 SHI196859 SRE196859 TBA196859 TKW196859 TUS196859 UEO196859 UOK196859 UYG196859 VIC196859 VRY196859 WBU196859 WLQ196859 WVM196859 E262395 JA262395 SW262395 ACS262395 AMO262395 AWK262395 BGG262395 BQC262395 BZY262395 CJU262395 CTQ262395 DDM262395 DNI262395 DXE262395 EHA262395 EQW262395 FAS262395 FKO262395 FUK262395 GEG262395 GOC262395 GXY262395 HHU262395 HRQ262395 IBM262395 ILI262395 IVE262395 JFA262395 JOW262395 JYS262395 KIO262395 KSK262395 LCG262395 LMC262395 LVY262395 MFU262395 MPQ262395 MZM262395 NJI262395 NTE262395 ODA262395 OMW262395 OWS262395 PGO262395 PQK262395 QAG262395 QKC262395 QTY262395 RDU262395 RNQ262395 RXM262395 SHI262395 SRE262395 TBA262395 TKW262395 TUS262395 UEO262395 UOK262395 UYG262395 VIC262395 VRY262395 WBU262395 WLQ262395 WVM262395 E327931 JA327931 SW327931 ACS327931 AMO327931 AWK327931 BGG327931 BQC327931 BZY327931 CJU327931 CTQ327931 DDM327931 DNI327931 DXE327931 EHA327931 EQW327931 FAS327931 FKO327931 FUK327931 GEG327931 GOC327931 GXY327931 HHU327931 HRQ327931 IBM327931 ILI327931 IVE327931 JFA327931 JOW327931 JYS327931 KIO327931 KSK327931 LCG327931 LMC327931 LVY327931 MFU327931 MPQ327931 MZM327931 NJI327931 NTE327931 ODA327931 OMW327931 OWS327931 PGO327931 PQK327931 QAG327931 QKC327931 QTY327931 RDU327931 RNQ327931 RXM327931 SHI327931 SRE327931 TBA327931 TKW327931 TUS327931 UEO327931 UOK327931 UYG327931 VIC327931 VRY327931 WBU327931 WLQ327931 WVM327931 E393467 JA393467 SW393467 ACS393467 AMO393467 AWK393467 BGG393467 BQC393467 BZY393467 CJU393467 CTQ393467 DDM393467 DNI393467 DXE393467 EHA393467 EQW393467 FAS393467 FKO393467 FUK393467 GEG393467 GOC393467 GXY393467 HHU393467 HRQ393467 IBM393467 ILI393467 IVE393467 JFA393467 JOW393467 JYS393467 KIO393467 KSK393467 LCG393467 LMC393467 LVY393467 MFU393467 MPQ393467 MZM393467 NJI393467 NTE393467 ODA393467 OMW393467 OWS393467 PGO393467 PQK393467 QAG393467 QKC393467 QTY393467 RDU393467 RNQ393467 RXM393467 SHI393467 SRE393467 TBA393467 TKW393467 TUS393467 UEO393467 UOK393467 UYG393467 VIC393467 VRY393467 WBU393467 WLQ393467 WVM393467 E459003 JA459003 SW459003 ACS459003 AMO459003 AWK459003 BGG459003 BQC459003 BZY459003 CJU459003 CTQ459003 DDM459003 DNI459003 DXE459003 EHA459003 EQW459003 FAS459003 FKO459003 FUK459003 GEG459003 GOC459003 GXY459003 HHU459003 HRQ459003 IBM459003 ILI459003 IVE459003 JFA459003 JOW459003 JYS459003 KIO459003 KSK459003 LCG459003 LMC459003 LVY459003 MFU459003 MPQ459003 MZM459003 NJI459003 NTE459003 ODA459003 OMW459003 OWS459003 PGO459003 PQK459003 QAG459003 QKC459003 QTY459003 RDU459003 RNQ459003 RXM459003 SHI459003 SRE459003 TBA459003 TKW459003 TUS459003 UEO459003 UOK459003 UYG459003 VIC459003 VRY459003 WBU459003 WLQ459003 WVM459003 E524539 JA524539 SW524539 ACS524539 AMO524539 AWK524539 BGG524539 BQC524539 BZY524539 CJU524539 CTQ524539 DDM524539 DNI524539 DXE524539 EHA524539 EQW524539 FAS524539 FKO524539 FUK524539 GEG524539 GOC524539 GXY524539 HHU524539 HRQ524539 IBM524539 ILI524539 IVE524539 JFA524539 JOW524539 JYS524539 KIO524539 KSK524539 LCG524539 LMC524539 LVY524539 MFU524539 MPQ524539 MZM524539 NJI524539 NTE524539 ODA524539 OMW524539 OWS524539 PGO524539 PQK524539 QAG524539 QKC524539 QTY524539 RDU524539 RNQ524539 RXM524539 SHI524539 SRE524539 TBA524539 TKW524539 TUS524539 UEO524539 UOK524539 UYG524539 VIC524539 VRY524539 WBU524539 WLQ524539 WVM524539 E590075 JA590075 SW590075 ACS590075 AMO590075 AWK590075 BGG590075 BQC590075 BZY590075 CJU590075 CTQ590075 DDM590075 DNI590075 DXE590075 EHA590075 EQW590075 FAS590075 FKO590075 FUK590075 GEG590075 GOC590075 GXY590075 HHU590075 HRQ590075 IBM590075 ILI590075 IVE590075 JFA590075 JOW590075 JYS590075 KIO590075 KSK590075 LCG590075 LMC590075 LVY590075 MFU590075 MPQ590075 MZM590075 NJI590075 NTE590075 ODA590075 OMW590075 OWS590075 PGO590075 PQK590075 QAG590075 QKC590075 QTY590075 RDU590075 RNQ590075 RXM590075 SHI590075 SRE590075 TBA590075 TKW590075 TUS590075 UEO590075 UOK590075 UYG590075 VIC590075 VRY590075 WBU590075 WLQ590075 WVM590075 E655611 JA655611 SW655611 ACS655611 AMO655611 AWK655611 BGG655611 BQC655611 BZY655611 CJU655611 CTQ655611 DDM655611 DNI655611 DXE655611 EHA655611 EQW655611 FAS655611 FKO655611 FUK655611 GEG655611 GOC655611 GXY655611 HHU655611 HRQ655611 IBM655611 ILI655611 IVE655611 JFA655611 JOW655611 JYS655611 KIO655611 KSK655611 LCG655611 LMC655611 LVY655611 MFU655611 MPQ655611 MZM655611 NJI655611 NTE655611 ODA655611 OMW655611 OWS655611 PGO655611 PQK655611 QAG655611 QKC655611 QTY655611 RDU655611 RNQ655611 RXM655611 SHI655611 SRE655611 TBA655611 TKW655611 TUS655611 UEO655611 UOK655611 UYG655611 VIC655611 VRY655611 WBU655611 WLQ655611 WVM655611 E721147 JA721147 SW721147 ACS721147 AMO721147 AWK721147 BGG721147 BQC721147 BZY721147 CJU721147 CTQ721147 DDM721147 DNI721147 DXE721147 EHA721147 EQW721147 FAS721147 FKO721147 FUK721147 GEG721147 GOC721147 GXY721147 HHU721147 HRQ721147 IBM721147 ILI721147 IVE721147 JFA721147 JOW721147 JYS721147 KIO721147 KSK721147 LCG721147 LMC721147 LVY721147 MFU721147 MPQ721147 MZM721147 NJI721147 NTE721147 ODA721147 OMW721147 OWS721147 PGO721147 PQK721147 QAG721147 QKC721147 QTY721147 RDU721147 RNQ721147 RXM721147 SHI721147 SRE721147 TBA721147 TKW721147 TUS721147 UEO721147 UOK721147 UYG721147 VIC721147 VRY721147 WBU721147 WLQ721147 WVM721147 E786683 JA786683 SW786683 ACS786683 AMO786683 AWK786683 BGG786683 BQC786683 BZY786683 CJU786683 CTQ786683 DDM786683 DNI786683 DXE786683 EHA786683 EQW786683 FAS786683 FKO786683 FUK786683 GEG786683 GOC786683 GXY786683 HHU786683 HRQ786683 IBM786683 ILI786683 IVE786683 JFA786683 JOW786683 JYS786683 KIO786683 KSK786683 LCG786683 LMC786683 LVY786683 MFU786683 MPQ786683 MZM786683 NJI786683 NTE786683 ODA786683 OMW786683 OWS786683 PGO786683 PQK786683 QAG786683 QKC786683 QTY786683 RDU786683 RNQ786683 RXM786683 SHI786683 SRE786683 TBA786683 TKW786683 TUS786683 UEO786683 UOK786683 UYG786683 VIC786683 VRY786683 WBU786683 WLQ786683 WVM786683 E852219 JA852219 SW852219 ACS852219 AMO852219 AWK852219 BGG852219 BQC852219 BZY852219 CJU852219 CTQ852219 DDM852219 DNI852219 DXE852219 EHA852219 EQW852219 FAS852219 FKO852219 FUK852219 GEG852219 GOC852219 GXY852219 HHU852219 HRQ852219 IBM852219 ILI852219 IVE852219 JFA852219 JOW852219 JYS852219 KIO852219 KSK852219 LCG852219 LMC852219 LVY852219 MFU852219 MPQ852219 MZM852219 NJI852219 NTE852219 ODA852219 OMW852219 OWS852219 PGO852219 PQK852219 QAG852219 QKC852219 QTY852219 RDU852219 RNQ852219 RXM852219 SHI852219 SRE852219 TBA852219 TKW852219 TUS852219 UEO852219 UOK852219 UYG852219 VIC852219 VRY852219 WBU852219 WLQ852219 WVM852219 E917755 JA917755 SW917755 ACS917755 AMO917755 AWK917755 BGG917755 BQC917755 BZY917755 CJU917755 CTQ917755 DDM917755 DNI917755 DXE917755 EHA917755 EQW917755 FAS917755 FKO917755 FUK917755 GEG917755 GOC917755 GXY917755 HHU917755 HRQ917755 IBM917755 ILI917755 IVE917755 JFA917755 JOW917755 JYS917755 KIO917755 KSK917755 LCG917755 LMC917755 LVY917755 MFU917755 MPQ917755 MZM917755 NJI917755 NTE917755 ODA917755 OMW917755 OWS917755 PGO917755 PQK917755 QAG917755 QKC917755 QTY917755 RDU917755 RNQ917755 RXM917755 SHI917755 SRE917755 TBA917755 TKW917755 TUS917755 UEO917755 UOK917755 UYG917755 VIC917755 VRY917755 WBU917755 WLQ917755 WVM917755 E983291 JA983291 SW983291 ACS983291 AMO983291 AWK983291 BGG983291 BQC983291 BZY983291 CJU983291 CTQ983291 DDM983291 DNI983291 DXE983291 EHA983291 EQW983291 FAS983291 FKO983291 FUK983291 GEG983291 GOC983291 GXY983291 HHU983291 HRQ983291 IBM983291 ILI983291 IVE983291 JFA983291 JOW983291 JYS983291 KIO983291 KSK983291 LCG983291 LMC983291 LVY983291 MFU983291 MPQ983291 MZM983291 NJI983291 NTE983291 ODA983291 OMW983291 OWS983291 PGO983291 PQK983291 QAG983291 QKC983291 QTY983291 RDU983291 RNQ983291 RXM983291 SHI983291 SRE983291 TBA983291 TKW983291 TUS983291 UEO983291 UOK983291 UYG983291 VIC983291 VRY983291 WBU983291 WLQ983291 WVM983291</xm:sqref>
        </x14:dataValidation>
        <x14:dataValidation type="list" allowBlank="1" showInputMessage="1" showErrorMessage="1" xr:uid="{00000000-0002-0000-0100-000002000000}">
          <x14:formula1>
            <xm:f>$A$29:$A$38</xm:f>
          </x14:formula1>
          <xm:sqref>E336 JA336 SW336 ACS336 AMO336 AWK336 BGG336 BQC336 BZY336 CJU336 CTQ336 DDM336 DNI336 DXE336 EHA336 EQW336 FAS336 FKO336 FUK336 GEG336 GOC336 GXY336 HHU336 HRQ336 IBM336 ILI336 IVE336 JFA336 JOW336 JYS336 KIO336 KSK336 LCG336 LMC336 LVY336 MFU336 MPQ336 MZM336 NJI336 NTE336 ODA336 OMW336 OWS336 PGO336 PQK336 QAG336 QKC336 QTY336 RDU336 RNQ336 RXM336 SHI336 SRE336 TBA336 TKW336 TUS336 UEO336 UOK336 UYG336 VIC336 VRY336 WBU336 WLQ336 WVM336 E65872 JA65872 SW65872 ACS65872 AMO65872 AWK65872 BGG65872 BQC65872 BZY65872 CJU65872 CTQ65872 DDM65872 DNI65872 DXE65872 EHA65872 EQW65872 FAS65872 FKO65872 FUK65872 GEG65872 GOC65872 GXY65872 HHU65872 HRQ65872 IBM65872 ILI65872 IVE65872 JFA65872 JOW65872 JYS65872 KIO65872 KSK65872 LCG65872 LMC65872 LVY65872 MFU65872 MPQ65872 MZM65872 NJI65872 NTE65872 ODA65872 OMW65872 OWS65872 PGO65872 PQK65872 QAG65872 QKC65872 QTY65872 RDU65872 RNQ65872 RXM65872 SHI65872 SRE65872 TBA65872 TKW65872 TUS65872 UEO65872 UOK65872 UYG65872 VIC65872 VRY65872 WBU65872 WLQ65872 WVM65872 E131408 JA131408 SW131408 ACS131408 AMO131408 AWK131408 BGG131408 BQC131408 BZY131408 CJU131408 CTQ131408 DDM131408 DNI131408 DXE131408 EHA131408 EQW131408 FAS131408 FKO131408 FUK131408 GEG131408 GOC131408 GXY131408 HHU131408 HRQ131408 IBM131408 ILI131408 IVE131408 JFA131408 JOW131408 JYS131408 KIO131408 KSK131408 LCG131408 LMC131408 LVY131408 MFU131408 MPQ131408 MZM131408 NJI131408 NTE131408 ODA131408 OMW131408 OWS131408 PGO131408 PQK131408 QAG131408 QKC131408 QTY131408 RDU131408 RNQ131408 RXM131408 SHI131408 SRE131408 TBA131408 TKW131408 TUS131408 UEO131408 UOK131408 UYG131408 VIC131408 VRY131408 WBU131408 WLQ131408 WVM131408 E196944 JA196944 SW196944 ACS196944 AMO196944 AWK196944 BGG196944 BQC196944 BZY196944 CJU196944 CTQ196944 DDM196944 DNI196944 DXE196944 EHA196944 EQW196944 FAS196944 FKO196944 FUK196944 GEG196944 GOC196944 GXY196944 HHU196944 HRQ196944 IBM196944 ILI196944 IVE196944 JFA196944 JOW196944 JYS196944 KIO196944 KSK196944 LCG196944 LMC196944 LVY196944 MFU196944 MPQ196944 MZM196944 NJI196944 NTE196944 ODA196944 OMW196944 OWS196944 PGO196944 PQK196944 QAG196944 QKC196944 QTY196944 RDU196944 RNQ196944 RXM196944 SHI196944 SRE196944 TBA196944 TKW196944 TUS196944 UEO196944 UOK196944 UYG196944 VIC196944 VRY196944 WBU196944 WLQ196944 WVM196944 E262480 JA262480 SW262480 ACS262480 AMO262480 AWK262480 BGG262480 BQC262480 BZY262480 CJU262480 CTQ262480 DDM262480 DNI262480 DXE262480 EHA262480 EQW262480 FAS262480 FKO262480 FUK262480 GEG262480 GOC262480 GXY262480 HHU262480 HRQ262480 IBM262480 ILI262480 IVE262480 JFA262480 JOW262480 JYS262480 KIO262480 KSK262480 LCG262480 LMC262480 LVY262480 MFU262480 MPQ262480 MZM262480 NJI262480 NTE262480 ODA262480 OMW262480 OWS262480 PGO262480 PQK262480 QAG262480 QKC262480 QTY262480 RDU262480 RNQ262480 RXM262480 SHI262480 SRE262480 TBA262480 TKW262480 TUS262480 UEO262480 UOK262480 UYG262480 VIC262480 VRY262480 WBU262480 WLQ262480 WVM262480 E328016 JA328016 SW328016 ACS328016 AMO328016 AWK328016 BGG328016 BQC328016 BZY328016 CJU328016 CTQ328016 DDM328016 DNI328016 DXE328016 EHA328016 EQW328016 FAS328016 FKO328016 FUK328016 GEG328016 GOC328016 GXY328016 HHU328016 HRQ328016 IBM328016 ILI328016 IVE328016 JFA328016 JOW328016 JYS328016 KIO328016 KSK328016 LCG328016 LMC328016 LVY328016 MFU328016 MPQ328016 MZM328016 NJI328016 NTE328016 ODA328016 OMW328016 OWS328016 PGO328016 PQK328016 QAG328016 QKC328016 QTY328016 RDU328016 RNQ328016 RXM328016 SHI328016 SRE328016 TBA328016 TKW328016 TUS328016 UEO328016 UOK328016 UYG328016 VIC328016 VRY328016 WBU328016 WLQ328016 WVM328016 E393552 JA393552 SW393552 ACS393552 AMO393552 AWK393552 BGG393552 BQC393552 BZY393552 CJU393552 CTQ393552 DDM393552 DNI393552 DXE393552 EHA393552 EQW393552 FAS393552 FKO393552 FUK393552 GEG393552 GOC393552 GXY393552 HHU393552 HRQ393552 IBM393552 ILI393552 IVE393552 JFA393552 JOW393552 JYS393552 KIO393552 KSK393552 LCG393552 LMC393552 LVY393552 MFU393552 MPQ393552 MZM393552 NJI393552 NTE393552 ODA393552 OMW393552 OWS393552 PGO393552 PQK393552 QAG393552 QKC393552 QTY393552 RDU393552 RNQ393552 RXM393552 SHI393552 SRE393552 TBA393552 TKW393552 TUS393552 UEO393552 UOK393552 UYG393552 VIC393552 VRY393552 WBU393552 WLQ393552 WVM393552 E459088 JA459088 SW459088 ACS459088 AMO459088 AWK459088 BGG459088 BQC459088 BZY459088 CJU459088 CTQ459088 DDM459088 DNI459088 DXE459088 EHA459088 EQW459088 FAS459088 FKO459088 FUK459088 GEG459088 GOC459088 GXY459088 HHU459088 HRQ459088 IBM459088 ILI459088 IVE459088 JFA459088 JOW459088 JYS459088 KIO459088 KSK459088 LCG459088 LMC459088 LVY459088 MFU459088 MPQ459088 MZM459088 NJI459088 NTE459088 ODA459088 OMW459088 OWS459088 PGO459088 PQK459088 QAG459088 QKC459088 QTY459088 RDU459088 RNQ459088 RXM459088 SHI459088 SRE459088 TBA459088 TKW459088 TUS459088 UEO459088 UOK459088 UYG459088 VIC459088 VRY459088 WBU459088 WLQ459088 WVM459088 E524624 JA524624 SW524624 ACS524624 AMO524624 AWK524624 BGG524624 BQC524624 BZY524624 CJU524624 CTQ524624 DDM524624 DNI524624 DXE524624 EHA524624 EQW524624 FAS524624 FKO524624 FUK524624 GEG524624 GOC524624 GXY524624 HHU524624 HRQ524624 IBM524624 ILI524624 IVE524624 JFA524624 JOW524624 JYS524624 KIO524624 KSK524624 LCG524624 LMC524624 LVY524624 MFU524624 MPQ524624 MZM524624 NJI524624 NTE524624 ODA524624 OMW524624 OWS524624 PGO524624 PQK524624 QAG524624 QKC524624 QTY524624 RDU524624 RNQ524624 RXM524624 SHI524624 SRE524624 TBA524624 TKW524624 TUS524624 UEO524624 UOK524624 UYG524624 VIC524624 VRY524624 WBU524624 WLQ524624 WVM524624 E590160 JA590160 SW590160 ACS590160 AMO590160 AWK590160 BGG590160 BQC590160 BZY590160 CJU590160 CTQ590160 DDM590160 DNI590160 DXE590160 EHA590160 EQW590160 FAS590160 FKO590160 FUK590160 GEG590160 GOC590160 GXY590160 HHU590160 HRQ590160 IBM590160 ILI590160 IVE590160 JFA590160 JOW590160 JYS590160 KIO590160 KSK590160 LCG590160 LMC590160 LVY590160 MFU590160 MPQ590160 MZM590160 NJI590160 NTE590160 ODA590160 OMW590160 OWS590160 PGO590160 PQK590160 QAG590160 QKC590160 QTY590160 RDU590160 RNQ590160 RXM590160 SHI590160 SRE590160 TBA590160 TKW590160 TUS590160 UEO590160 UOK590160 UYG590160 VIC590160 VRY590160 WBU590160 WLQ590160 WVM590160 E655696 JA655696 SW655696 ACS655696 AMO655696 AWK655696 BGG655696 BQC655696 BZY655696 CJU655696 CTQ655696 DDM655696 DNI655696 DXE655696 EHA655696 EQW655696 FAS655696 FKO655696 FUK655696 GEG655696 GOC655696 GXY655696 HHU655696 HRQ655696 IBM655696 ILI655696 IVE655696 JFA655696 JOW655696 JYS655696 KIO655696 KSK655696 LCG655696 LMC655696 LVY655696 MFU655696 MPQ655696 MZM655696 NJI655696 NTE655696 ODA655696 OMW655696 OWS655696 PGO655696 PQK655696 QAG655696 QKC655696 QTY655696 RDU655696 RNQ655696 RXM655696 SHI655696 SRE655696 TBA655696 TKW655696 TUS655696 UEO655696 UOK655696 UYG655696 VIC655696 VRY655696 WBU655696 WLQ655696 WVM655696 E721232 JA721232 SW721232 ACS721232 AMO721232 AWK721232 BGG721232 BQC721232 BZY721232 CJU721232 CTQ721232 DDM721232 DNI721232 DXE721232 EHA721232 EQW721232 FAS721232 FKO721232 FUK721232 GEG721232 GOC721232 GXY721232 HHU721232 HRQ721232 IBM721232 ILI721232 IVE721232 JFA721232 JOW721232 JYS721232 KIO721232 KSK721232 LCG721232 LMC721232 LVY721232 MFU721232 MPQ721232 MZM721232 NJI721232 NTE721232 ODA721232 OMW721232 OWS721232 PGO721232 PQK721232 QAG721232 QKC721232 QTY721232 RDU721232 RNQ721232 RXM721232 SHI721232 SRE721232 TBA721232 TKW721232 TUS721232 UEO721232 UOK721232 UYG721232 VIC721232 VRY721232 WBU721232 WLQ721232 WVM721232 E786768 JA786768 SW786768 ACS786768 AMO786768 AWK786768 BGG786768 BQC786768 BZY786768 CJU786768 CTQ786768 DDM786768 DNI786768 DXE786768 EHA786768 EQW786768 FAS786768 FKO786768 FUK786768 GEG786768 GOC786768 GXY786768 HHU786768 HRQ786768 IBM786768 ILI786768 IVE786768 JFA786768 JOW786768 JYS786768 KIO786768 KSK786768 LCG786768 LMC786768 LVY786768 MFU786768 MPQ786768 MZM786768 NJI786768 NTE786768 ODA786768 OMW786768 OWS786768 PGO786768 PQK786768 QAG786768 QKC786768 QTY786768 RDU786768 RNQ786768 RXM786768 SHI786768 SRE786768 TBA786768 TKW786768 TUS786768 UEO786768 UOK786768 UYG786768 VIC786768 VRY786768 WBU786768 WLQ786768 WVM786768 E852304 JA852304 SW852304 ACS852304 AMO852304 AWK852304 BGG852304 BQC852304 BZY852304 CJU852304 CTQ852304 DDM852304 DNI852304 DXE852304 EHA852304 EQW852304 FAS852304 FKO852304 FUK852304 GEG852304 GOC852304 GXY852304 HHU852304 HRQ852304 IBM852304 ILI852304 IVE852304 JFA852304 JOW852304 JYS852304 KIO852304 KSK852304 LCG852304 LMC852304 LVY852304 MFU852304 MPQ852304 MZM852304 NJI852304 NTE852304 ODA852304 OMW852304 OWS852304 PGO852304 PQK852304 QAG852304 QKC852304 QTY852304 RDU852304 RNQ852304 RXM852304 SHI852304 SRE852304 TBA852304 TKW852304 TUS852304 UEO852304 UOK852304 UYG852304 VIC852304 VRY852304 WBU852304 WLQ852304 WVM852304 E917840 JA917840 SW917840 ACS917840 AMO917840 AWK917840 BGG917840 BQC917840 BZY917840 CJU917840 CTQ917840 DDM917840 DNI917840 DXE917840 EHA917840 EQW917840 FAS917840 FKO917840 FUK917840 GEG917840 GOC917840 GXY917840 HHU917840 HRQ917840 IBM917840 ILI917840 IVE917840 JFA917840 JOW917840 JYS917840 KIO917840 KSK917840 LCG917840 LMC917840 LVY917840 MFU917840 MPQ917840 MZM917840 NJI917840 NTE917840 ODA917840 OMW917840 OWS917840 PGO917840 PQK917840 QAG917840 QKC917840 QTY917840 RDU917840 RNQ917840 RXM917840 SHI917840 SRE917840 TBA917840 TKW917840 TUS917840 UEO917840 UOK917840 UYG917840 VIC917840 VRY917840 WBU917840 WLQ917840 WVM917840 E983376 JA983376 SW983376 ACS983376 AMO983376 AWK983376 BGG983376 BQC983376 BZY983376 CJU983376 CTQ983376 DDM983376 DNI983376 DXE983376 EHA983376 EQW983376 FAS983376 FKO983376 FUK983376 GEG983376 GOC983376 GXY983376 HHU983376 HRQ983376 IBM983376 ILI983376 IVE983376 JFA983376 JOW983376 JYS983376 KIO983376 KSK983376 LCG983376 LMC983376 LVY983376 MFU983376 MPQ983376 MZM983376 NJI983376 NTE983376 ODA983376 OMW983376 OWS983376 PGO983376 PQK983376 QAG983376 QKC983376 QTY983376 RDU983376 RNQ983376 RXM983376 SHI983376 SRE983376 TBA983376 TKW983376 TUS983376 UEO983376 UOK983376 UYG983376 VIC983376 VRY983376 WBU983376 WLQ983376 WVM983376 E293 JA293 SW293 ACS293 AMO293 AWK293 BGG293 BQC293 BZY293 CJU293 CTQ293 DDM293 DNI293 DXE293 EHA293 EQW293 FAS293 FKO293 FUK293 GEG293 GOC293 GXY293 HHU293 HRQ293 IBM293 ILI293 IVE293 JFA293 JOW293 JYS293 KIO293 KSK293 LCG293 LMC293 LVY293 MFU293 MPQ293 MZM293 NJI293 NTE293 ODA293 OMW293 OWS293 PGO293 PQK293 QAG293 QKC293 QTY293 RDU293 RNQ293 RXM293 SHI293 SRE293 TBA293 TKW293 TUS293 UEO293 UOK293 UYG293 VIC293 VRY293 WBU293 WLQ293 WVM293 E65829 JA65829 SW65829 ACS65829 AMO65829 AWK65829 BGG65829 BQC65829 BZY65829 CJU65829 CTQ65829 DDM65829 DNI65829 DXE65829 EHA65829 EQW65829 FAS65829 FKO65829 FUK65829 GEG65829 GOC65829 GXY65829 HHU65829 HRQ65829 IBM65829 ILI65829 IVE65829 JFA65829 JOW65829 JYS65829 KIO65829 KSK65829 LCG65829 LMC65829 LVY65829 MFU65829 MPQ65829 MZM65829 NJI65829 NTE65829 ODA65829 OMW65829 OWS65829 PGO65829 PQK65829 QAG65829 QKC65829 QTY65829 RDU65829 RNQ65829 RXM65829 SHI65829 SRE65829 TBA65829 TKW65829 TUS65829 UEO65829 UOK65829 UYG65829 VIC65829 VRY65829 WBU65829 WLQ65829 WVM65829 E131365 JA131365 SW131365 ACS131365 AMO131365 AWK131365 BGG131365 BQC131365 BZY131365 CJU131365 CTQ131365 DDM131365 DNI131365 DXE131365 EHA131365 EQW131365 FAS131365 FKO131365 FUK131365 GEG131365 GOC131365 GXY131365 HHU131365 HRQ131365 IBM131365 ILI131365 IVE131365 JFA131365 JOW131365 JYS131365 KIO131365 KSK131365 LCG131365 LMC131365 LVY131365 MFU131365 MPQ131365 MZM131365 NJI131365 NTE131365 ODA131365 OMW131365 OWS131365 PGO131365 PQK131365 QAG131365 QKC131365 QTY131365 RDU131365 RNQ131365 RXM131365 SHI131365 SRE131365 TBA131365 TKW131365 TUS131365 UEO131365 UOK131365 UYG131365 VIC131365 VRY131365 WBU131365 WLQ131365 WVM131365 E196901 JA196901 SW196901 ACS196901 AMO196901 AWK196901 BGG196901 BQC196901 BZY196901 CJU196901 CTQ196901 DDM196901 DNI196901 DXE196901 EHA196901 EQW196901 FAS196901 FKO196901 FUK196901 GEG196901 GOC196901 GXY196901 HHU196901 HRQ196901 IBM196901 ILI196901 IVE196901 JFA196901 JOW196901 JYS196901 KIO196901 KSK196901 LCG196901 LMC196901 LVY196901 MFU196901 MPQ196901 MZM196901 NJI196901 NTE196901 ODA196901 OMW196901 OWS196901 PGO196901 PQK196901 QAG196901 QKC196901 QTY196901 RDU196901 RNQ196901 RXM196901 SHI196901 SRE196901 TBA196901 TKW196901 TUS196901 UEO196901 UOK196901 UYG196901 VIC196901 VRY196901 WBU196901 WLQ196901 WVM196901 E262437 JA262437 SW262437 ACS262437 AMO262437 AWK262437 BGG262437 BQC262437 BZY262437 CJU262437 CTQ262437 DDM262437 DNI262437 DXE262437 EHA262437 EQW262437 FAS262437 FKO262437 FUK262437 GEG262437 GOC262437 GXY262437 HHU262437 HRQ262437 IBM262437 ILI262437 IVE262437 JFA262437 JOW262437 JYS262437 KIO262437 KSK262437 LCG262437 LMC262437 LVY262437 MFU262437 MPQ262437 MZM262437 NJI262437 NTE262437 ODA262437 OMW262437 OWS262437 PGO262437 PQK262437 QAG262437 QKC262437 QTY262437 RDU262437 RNQ262437 RXM262437 SHI262437 SRE262437 TBA262437 TKW262437 TUS262437 UEO262437 UOK262437 UYG262437 VIC262437 VRY262437 WBU262437 WLQ262437 WVM262437 E327973 JA327973 SW327973 ACS327973 AMO327973 AWK327973 BGG327973 BQC327973 BZY327973 CJU327973 CTQ327973 DDM327973 DNI327973 DXE327973 EHA327973 EQW327973 FAS327973 FKO327973 FUK327973 GEG327973 GOC327973 GXY327973 HHU327973 HRQ327973 IBM327973 ILI327973 IVE327973 JFA327973 JOW327973 JYS327973 KIO327973 KSK327973 LCG327973 LMC327973 LVY327973 MFU327973 MPQ327973 MZM327973 NJI327973 NTE327973 ODA327973 OMW327973 OWS327973 PGO327973 PQK327973 QAG327973 QKC327973 QTY327973 RDU327973 RNQ327973 RXM327973 SHI327973 SRE327973 TBA327973 TKW327973 TUS327973 UEO327973 UOK327973 UYG327973 VIC327973 VRY327973 WBU327973 WLQ327973 WVM327973 E393509 JA393509 SW393509 ACS393509 AMO393509 AWK393509 BGG393509 BQC393509 BZY393509 CJU393509 CTQ393509 DDM393509 DNI393509 DXE393509 EHA393509 EQW393509 FAS393509 FKO393509 FUK393509 GEG393509 GOC393509 GXY393509 HHU393509 HRQ393509 IBM393509 ILI393509 IVE393509 JFA393509 JOW393509 JYS393509 KIO393509 KSK393509 LCG393509 LMC393509 LVY393509 MFU393509 MPQ393509 MZM393509 NJI393509 NTE393509 ODA393509 OMW393509 OWS393509 PGO393509 PQK393509 QAG393509 QKC393509 QTY393509 RDU393509 RNQ393509 RXM393509 SHI393509 SRE393509 TBA393509 TKW393509 TUS393509 UEO393509 UOK393509 UYG393509 VIC393509 VRY393509 WBU393509 WLQ393509 WVM393509 E459045 JA459045 SW459045 ACS459045 AMO459045 AWK459045 BGG459045 BQC459045 BZY459045 CJU459045 CTQ459045 DDM459045 DNI459045 DXE459045 EHA459045 EQW459045 FAS459045 FKO459045 FUK459045 GEG459045 GOC459045 GXY459045 HHU459045 HRQ459045 IBM459045 ILI459045 IVE459045 JFA459045 JOW459045 JYS459045 KIO459045 KSK459045 LCG459045 LMC459045 LVY459045 MFU459045 MPQ459045 MZM459045 NJI459045 NTE459045 ODA459045 OMW459045 OWS459045 PGO459045 PQK459045 QAG459045 QKC459045 QTY459045 RDU459045 RNQ459045 RXM459045 SHI459045 SRE459045 TBA459045 TKW459045 TUS459045 UEO459045 UOK459045 UYG459045 VIC459045 VRY459045 WBU459045 WLQ459045 WVM459045 E524581 JA524581 SW524581 ACS524581 AMO524581 AWK524581 BGG524581 BQC524581 BZY524581 CJU524581 CTQ524581 DDM524581 DNI524581 DXE524581 EHA524581 EQW524581 FAS524581 FKO524581 FUK524581 GEG524581 GOC524581 GXY524581 HHU524581 HRQ524581 IBM524581 ILI524581 IVE524581 JFA524581 JOW524581 JYS524581 KIO524581 KSK524581 LCG524581 LMC524581 LVY524581 MFU524581 MPQ524581 MZM524581 NJI524581 NTE524581 ODA524581 OMW524581 OWS524581 PGO524581 PQK524581 QAG524581 QKC524581 QTY524581 RDU524581 RNQ524581 RXM524581 SHI524581 SRE524581 TBA524581 TKW524581 TUS524581 UEO524581 UOK524581 UYG524581 VIC524581 VRY524581 WBU524581 WLQ524581 WVM524581 E590117 JA590117 SW590117 ACS590117 AMO590117 AWK590117 BGG590117 BQC590117 BZY590117 CJU590117 CTQ590117 DDM590117 DNI590117 DXE590117 EHA590117 EQW590117 FAS590117 FKO590117 FUK590117 GEG590117 GOC590117 GXY590117 HHU590117 HRQ590117 IBM590117 ILI590117 IVE590117 JFA590117 JOW590117 JYS590117 KIO590117 KSK590117 LCG590117 LMC590117 LVY590117 MFU590117 MPQ590117 MZM590117 NJI590117 NTE590117 ODA590117 OMW590117 OWS590117 PGO590117 PQK590117 QAG590117 QKC590117 QTY590117 RDU590117 RNQ590117 RXM590117 SHI590117 SRE590117 TBA590117 TKW590117 TUS590117 UEO590117 UOK590117 UYG590117 VIC590117 VRY590117 WBU590117 WLQ590117 WVM590117 E655653 JA655653 SW655653 ACS655653 AMO655653 AWK655653 BGG655653 BQC655653 BZY655653 CJU655653 CTQ655653 DDM655653 DNI655653 DXE655653 EHA655653 EQW655653 FAS655653 FKO655653 FUK655653 GEG655653 GOC655653 GXY655653 HHU655653 HRQ655653 IBM655653 ILI655653 IVE655653 JFA655653 JOW655653 JYS655653 KIO655653 KSK655653 LCG655653 LMC655653 LVY655653 MFU655653 MPQ655653 MZM655653 NJI655653 NTE655653 ODA655653 OMW655653 OWS655653 PGO655653 PQK655653 QAG655653 QKC655653 QTY655653 RDU655653 RNQ655653 RXM655653 SHI655653 SRE655653 TBA655653 TKW655653 TUS655653 UEO655653 UOK655653 UYG655653 VIC655653 VRY655653 WBU655653 WLQ655653 WVM655653 E721189 JA721189 SW721189 ACS721189 AMO721189 AWK721189 BGG721189 BQC721189 BZY721189 CJU721189 CTQ721189 DDM721189 DNI721189 DXE721189 EHA721189 EQW721189 FAS721189 FKO721189 FUK721189 GEG721189 GOC721189 GXY721189 HHU721189 HRQ721189 IBM721189 ILI721189 IVE721189 JFA721189 JOW721189 JYS721189 KIO721189 KSK721189 LCG721189 LMC721189 LVY721189 MFU721189 MPQ721189 MZM721189 NJI721189 NTE721189 ODA721189 OMW721189 OWS721189 PGO721189 PQK721189 QAG721189 QKC721189 QTY721189 RDU721189 RNQ721189 RXM721189 SHI721189 SRE721189 TBA721189 TKW721189 TUS721189 UEO721189 UOK721189 UYG721189 VIC721189 VRY721189 WBU721189 WLQ721189 WVM721189 E786725 JA786725 SW786725 ACS786725 AMO786725 AWK786725 BGG786725 BQC786725 BZY786725 CJU786725 CTQ786725 DDM786725 DNI786725 DXE786725 EHA786725 EQW786725 FAS786725 FKO786725 FUK786725 GEG786725 GOC786725 GXY786725 HHU786725 HRQ786725 IBM786725 ILI786725 IVE786725 JFA786725 JOW786725 JYS786725 KIO786725 KSK786725 LCG786725 LMC786725 LVY786725 MFU786725 MPQ786725 MZM786725 NJI786725 NTE786725 ODA786725 OMW786725 OWS786725 PGO786725 PQK786725 QAG786725 QKC786725 QTY786725 RDU786725 RNQ786725 RXM786725 SHI786725 SRE786725 TBA786725 TKW786725 TUS786725 UEO786725 UOK786725 UYG786725 VIC786725 VRY786725 WBU786725 WLQ786725 WVM786725 E852261 JA852261 SW852261 ACS852261 AMO852261 AWK852261 BGG852261 BQC852261 BZY852261 CJU852261 CTQ852261 DDM852261 DNI852261 DXE852261 EHA852261 EQW852261 FAS852261 FKO852261 FUK852261 GEG852261 GOC852261 GXY852261 HHU852261 HRQ852261 IBM852261 ILI852261 IVE852261 JFA852261 JOW852261 JYS852261 KIO852261 KSK852261 LCG852261 LMC852261 LVY852261 MFU852261 MPQ852261 MZM852261 NJI852261 NTE852261 ODA852261 OMW852261 OWS852261 PGO852261 PQK852261 QAG852261 QKC852261 QTY852261 RDU852261 RNQ852261 RXM852261 SHI852261 SRE852261 TBA852261 TKW852261 TUS852261 UEO852261 UOK852261 UYG852261 VIC852261 VRY852261 WBU852261 WLQ852261 WVM852261 E917797 JA917797 SW917797 ACS917797 AMO917797 AWK917797 BGG917797 BQC917797 BZY917797 CJU917797 CTQ917797 DDM917797 DNI917797 DXE917797 EHA917797 EQW917797 FAS917797 FKO917797 FUK917797 GEG917797 GOC917797 GXY917797 HHU917797 HRQ917797 IBM917797 ILI917797 IVE917797 JFA917797 JOW917797 JYS917797 KIO917797 KSK917797 LCG917797 LMC917797 LVY917797 MFU917797 MPQ917797 MZM917797 NJI917797 NTE917797 ODA917797 OMW917797 OWS917797 PGO917797 PQK917797 QAG917797 QKC917797 QTY917797 RDU917797 RNQ917797 RXM917797 SHI917797 SRE917797 TBA917797 TKW917797 TUS917797 UEO917797 UOK917797 UYG917797 VIC917797 VRY917797 WBU917797 WLQ917797 WVM917797 E983333 JA983333 SW983333 ACS983333 AMO983333 AWK983333 BGG983333 BQC983333 BZY983333 CJU983333 CTQ983333 DDM983333 DNI983333 DXE983333 EHA983333 EQW983333 FAS983333 FKO983333 FUK983333 GEG983333 GOC983333 GXY983333 HHU983333 HRQ983333 IBM983333 ILI983333 IVE983333 JFA983333 JOW983333 JYS983333 KIO983333 KSK983333 LCG983333 LMC983333 LVY983333 MFU983333 MPQ983333 MZM983333 NJI983333 NTE983333 ODA983333 OMW983333 OWS983333 PGO983333 PQK983333 QAG983333 QKC983333 QTY983333 RDU983333 RNQ983333 RXM983333 SHI983333 SRE983333 TBA983333 TKW983333 TUS983333 UEO983333 UOK983333 UYG983333 VIC983333 VRY983333 WBU983333 WLQ983333 WVM983333 E270 JA270 SW270 ACS270 AMO270 AWK270 BGG270 BQC270 BZY270 CJU270 CTQ270 DDM270 DNI270 DXE270 EHA270 EQW270 FAS270 FKO270 FUK270 GEG270 GOC270 GXY270 HHU270 HRQ270 IBM270 ILI270 IVE270 JFA270 JOW270 JYS270 KIO270 KSK270 LCG270 LMC270 LVY270 MFU270 MPQ270 MZM270 NJI270 NTE270 ODA270 OMW270 OWS270 PGO270 PQK270 QAG270 QKC270 QTY270 RDU270 RNQ270 RXM270 SHI270 SRE270 TBA270 TKW270 TUS270 UEO270 UOK270 UYG270 VIC270 VRY270 WBU270 WLQ270 WVM270 E65806 JA65806 SW65806 ACS65806 AMO65806 AWK65806 BGG65806 BQC65806 BZY65806 CJU65806 CTQ65806 DDM65806 DNI65806 DXE65806 EHA65806 EQW65806 FAS65806 FKO65806 FUK65806 GEG65806 GOC65806 GXY65806 HHU65806 HRQ65806 IBM65806 ILI65806 IVE65806 JFA65806 JOW65806 JYS65806 KIO65806 KSK65806 LCG65806 LMC65806 LVY65806 MFU65806 MPQ65806 MZM65806 NJI65806 NTE65806 ODA65806 OMW65806 OWS65806 PGO65806 PQK65806 QAG65806 QKC65806 QTY65806 RDU65806 RNQ65806 RXM65806 SHI65806 SRE65806 TBA65806 TKW65806 TUS65806 UEO65806 UOK65806 UYG65806 VIC65806 VRY65806 WBU65806 WLQ65806 WVM65806 E131342 JA131342 SW131342 ACS131342 AMO131342 AWK131342 BGG131342 BQC131342 BZY131342 CJU131342 CTQ131342 DDM131342 DNI131342 DXE131342 EHA131342 EQW131342 FAS131342 FKO131342 FUK131342 GEG131342 GOC131342 GXY131342 HHU131342 HRQ131342 IBM131342 ILI131342 IVE131342 JFA131342 JOW131342 JYS131342 KIO131342 KSK131342 LCG131342 LMC131342 LVY131342 MFU131342 MPQ131342 MZM131342 NJI131342 NTE131342 ODA131342 OMW131342 OWS131342 PGO131342 PQK131342 QAG131342 QKC131342 QTY131342 RDU131342 RNQ131342 RXM131342 SHI131342 SRE131342 TBA131342 TKW131342 TUS131342 UEO131342 UOK131342 UYG131342 VIC131342 VRY131342 WBU131342 WLQ131342 WVM131342 E196878 JA196878 SW196878 ACS196878 AMO196878 AWK196878 BGG196878 BQC196878 BZY196878 CJU196878 CTQ196878 DDM196878 DNI196878 DXE196878 EHA196878 EQW196878 FAS196878 FKO196878 FUK196878 GEG196878 GOC196878 GXY196878 HHU196878 HRQ196878 IBM196878 ILI196878 IVE196878 JFA196878 JOW196878 JYS196878 KIO196878 KSK196878 LCG196878 LMC196878 LVY196878 MFU196878 MPQ196878 MZM196878 NJI196878 NTE196878 ODA196878 OMW196878 OWS196878 PGO196878 PQK196878 QAG196878 QKC196878 QTY196878 RDU196878 RNQ196878 RXM196878 SHI196878 SRE196878 TBA196878 TKW196878 TUS196878 UEO196878 UOK196878 UYG196878 VIC196878 VRY196878 WBU196878 WLQ196878 WVM196878 E262414 JA262414 SW262414 ACS262414 AMO262414 AWK262414 BGG262414 BQC262414 BZY262414 CJU262414 CTQ262414 DDM262414 DNI262414 DXE262414 EHA262414 EQW262414 FAS262414 FKO262414 FUK262414 GEG262414 GOC262414 GXY262414 HHU262414 HRQ262414 IBM262414 ILI262414 IVE262414 JFA262414 JOW262414 JYS262414 KIO262414 KSK262414 LCG262414 LMC262414 LVY262414 MFU262414 MPQ262414 MZM262414 NJI262414 NTE262414 ODA262414 OMW262414 OWS262414 PGO262414 PQK262414 QAG262414 QKC262414 QTY262414 RDU262414 RNQ262414 RXM262414 SHI262414 SRE262414 TBA262414 TKW262414 TUS262414 UEO262414 UOK262414 UYG262414 VIC262414 VRY262414 WBU262414 WLQ262414 WVM262414 E327950 JA327950 SW327950 ACS327950 AMO327950 AWK327950 BGG327950 BQC327950 BZY327950 CJU327950 CTQ327950 DDM327950 DNI327950 DXE327950 EHA327950 EQW327950 FAS327950 FKO327950 FUK327950 GEG327950 GOC327950 GXY327950 HHU327950 HRQ327950 IBM327950 ILI327950 IVE327950 JFA327950 JOW327950 JYS327950 KIO327950 KSK327950 LCG327950 LMC327950 LVY327950 MFU327950 MPQ327950 MZM327950 NJI327950 NTE327950 ODA327950 OMW327950 OWS327950 PGO327950 PQK327950 QAG327950 QKC327950 QTY327950 RDU327950 RNQ327950 RXM327950 SHI327950 SRE327950 TBA327950 TKW327950 TUS327950 UEO327950 UOK327950 UYG327950 VIC327950 VRY327950 WBU327950 WLQ327950 WVM327950 E393486 JA393486 SW393486 ACS393486 AMO393486 AWK393486 BGG393486 BQC393486 BZY393486 CJU393486 CTQ393486 DDM393486 DNI393486 DXE393486 EHA393486 EQW393486 FAS393486 FKO393486 FUK393486 GEG393486 GOC393486 GXY393486 HHU393486 HRQ393486 IBM393486 ILI393486 IVE393486 JFA393486 JOW393486 JYS393486 KIO393486 KSK393486 LCG393486 LMC393486 LVY393486 MFU393486 MPQ393486 MZM393486 NJI393486 NTE393486 ODA393486 OMW393486 OWS393486 PGO393486 PQK393486 QAG393486 QKC393486 QTY393486 RDU393486 RNQ393486 RXM393486 SHI393486 SRE393486 TBA393486 TKW393486 TUS393486 UEO393486 UOK393486 UYG393486 VIC393486 VRY393486 WBU393486 WLQ393486 WVM393486 E459022 JA459022 SW459022 ACS459022 AMO459022 AWK459022 BGG459022 BQC459022 BZY459022 CJU459022 CTQ459022 DDM459022 DNI459022 DXE459022 EHA459022 EQW459022 FAS459022 FKO459022 FUK459022 GEG459022 GOC459022 GXY459022 HHU459022 HRQ459022 IBM459022 ILI459022 IVE459022 JFA459022 JOW459022 JYS459022 KIO459022 KSK459022 LCG459022 LMC459022 LVY459022 MFU459022 MPQ459022 MZM459022 NJI459022 NTE459022 ODA459022 OMW459022 OWS459022 PGO459022 PQK459022 QAG459022 QKC459022 QTY459022 RDU459022 RNQ459022 RXM459022 SHI459022 SRE459022 TBA459022 TKW459022 TUS459022 UEO459022 UOK459022 UYG459022 VIC459022 VRY459022 WBU459022 WLQ459022 WVM459022 E524558 JA524558 SW524558 ACS524558 AMO524558 AWK524558 BGG524558 BQC524558 BZY524558 CJU524558 CTQ524558 DDM524558 DNI524558 DXE524558 EHA524558 EQW524558 FAS524558 FKO524558 FUK524558 GEG524558 GOC524558 GXY524558 HHU524558 HRQ524558 IBM524558 ILI524558 IVE524558 JFA524558 JOW524558 JYS524558 KIO524558 KSK524558 LCG524558 LMC524558 LVY524558 MFU524558 MPQ524558 MZM524558 NJI524558 NTE524558 ODA524558 OMW524558 OWS524558 PGO524558 PQK524558 QAG524558 QKC524558 QTY524558 RDU524558 RNQ524558 RXM524558 SHI524558 SRE524558 TBA524558 TKW524558 TUS524558 UEO524558 UOK524558 UYG524558 VIC524558 VRY524558 WBU524558 WLQ524558 WVM524558 E590094 JA590094 SW590094 ACS590094 AMO590094 AWK590094 BGG590094 BQC590094 BZY590094 CJU590094 CTQ590094 DDM590094 DNI590094 DXE590094 EHA590094 EQW590094 FAS590094 FKO590094 FUK590094 GEG590094 GOC590094 GXY590094 HHU590094 HRQ590094 IBM590094 ILI590094 IVE590094 JFA590094 JOW590094 JYS590094 KIO590094 KSK590094 LCG590094 LMC590094 LVY590094 MFU590094 MPQ590094 MZM590094 NJI590094 NTE590094 ODA590094 OMW590094 OWS590094 PGO590094 PQK590094 QAG590094 QKC590094 QTY590094 RDU590094 RNQ590094 RXM590094 SHI590094 SRE590094 TBA590094 TKW590094 TUS590094 UEO590094 UOK590094 UYG590094 VIC590094 VRY590094 WBU590094 WLQ590094 WVM590094 E655630 JA655630 SW655630 ACS655630 AMO655630 AWK655630 BGG655630 BQC655630 BZY655630 CJU655630 CTQ655630 DDM655630 DNI655630 DXE655630 EHA655630 EQW655630 FAS655630 FKO655630 FUK655630 GEG655630 GOC655630 GXY655630 HHU655630 HRQ655630 IBM655630 ILI655630 IVE655630 JFA655630 JOW655630 JYS655630 KIO655630 KSK655630 LCG655630 LMC655630 LVY655630 MFU655630 MPQ655630 MZM655630 NJI655630 NTE655630 ODA655630 OMW655630 OWS655630 PGO655630 PQK655630 QAG655630 QKC655630 QTY655630 RDU655630 RNQ655630 RXM655630 SHI655630 SRE655630 TBA655630 TKW655630 TUS655630 UEO655630 UOK655630 UYG655630 VIC655630 VRY655630 WBU655630 WLQ655630 WVM655630 E721166 JA721166 SW721166 ACS721166 AMO721166 AWK721166 BGG721166 BQC721166 BZY721166 CJU721166 CTQ721166 DDM721166 DNI721166 DXE721166 EHA721166 EQW721166 FAS721166 FKO721166 FUK721166 GEG721166 GOC721166 GXY721166 HHU721166 HRQ721166 IBM721166 ILI721166 IVE721166 JFA721166 JOW721166 JYS721166 KIO721166 KSK721166 LCG721166 LMC721166 LVY721166 MFU721166 MPQ721166 MZM721166 NJI721166 NTE721166 ODA721166 OMW721166 OWS721166 PGO721166 PQK721166 QAG721166 QKC721166 QTY721166 RDU721166 RNQ721166 RXM721166 SHI721166 SRE721166 TBA721166 TKW721166 TUS721166 UEO721166 UOK721166 UYG721166 VIC721166 VRY721166 WBU721166 WLQ721166 WVM721166 E786702 JA786702 SW786702 ACS786702 AMO786702 AWK786702 BGG786702 BQC786702 BZY786702 CJU786702 CTQ786702 DDM786702 DNI786702 DXE786702 EHA786702 EQW786702 FAS786702 FKO786702 FUK786702 GEG786702 GOC786702 GXY786702 HHU786702 HRQ786702 IBM786702 ILI786702 IVE786702 JFA786702 JOW786702 JYS786702 KIO786702 KSK786702 LCG786702 LMC786702 LVY786702 MFU786702 MPQ786702 MZM786702 NJI786702 NTE786702 ODA786702 OMW786702 OWS786702 PGO786702 PQK786702 QAG786702 QKC786702 QTY786702 RDU786702 RNQ786702 RXM786702 SHI786702 SRE786702 TBA786702 TKW786702 TUS786702 UEO786702 UOK786702 UYG786702 VIC786702 VRY786702 WBU786702 WLQ786702 WVM786702 E852238 JA852238 SW852238 ACS852238 AMO852238 AWK852238 BGG852238 BQC852238 BZY852238 CJU852238 CTQ852238 DDM852238 DNI852238 DXE852238 EHA852238 EQW852238 FAS852238 FKO852238 FUK852238 GEG852238 GOC852238 GXY852238 HHU852238 HRQ852238 IBM852238 ILI852238 IVE852238 JFA852238 JOW852238 JYS852238 KIO852238 KSK852238 LCG852238 LMC852238 LVY852238 MFU852238 MPQ852238 MZM852238 NJI852238 NTE852238 ODA852238 OMW852238 OWS852238 PGO852238 PQK852238 QAG852238 QKC852238 QTY852238 RDU852238 RNQ852238 RXM852238 SHI852238 SRE852238 TBA852238 TKW852238 TUS852238 UEO852238 UOK852238 UYG852238 VIC852238 VRY852238 WBU852238 WLQ852238 WVM852238 E917774 JA917774 SW917774 ACS917774 AMO917774 AWK917774 BGG917774 BQC917774 BZY917774 CJU917774 CTQ917774 DDM917774 DNI917774 DXE917774 EHA917774 EQW917774 FAS917774 FKO917774 FUK917774 GEG917774 GOC917774 GXY917774 HHU917774 HRQ917774 IBM917774 ILI917774 IVE917774 JFA917774 JOW917774 JYS917774 KIO917774 KSK917774 LCG917774 LMC917774 LVY917774 MFU917774 MPQ917774 MZM917774 NJI917774 NTE917774 ODA917774 OMW917774 OWS917774 PGO917774 PQK917774 QAG917774 QKC917774 QTY917774 RDU917774 RNQ917774 RXM917774 SHI917774 SRE917774 TBA917774 TKW917774 TUS917774 UEO917774 UOK917774 UYG917774 VIC917774 VRY917774 WBU917774 WLQ917774 WVM917774 E983310 JA983310 SW983310 ACS983310 AMO983310 AWK983310 BGG983310 BQC983310 BZY983310 CJU983310 CTQ983310 DDM983310 DNI983310 DXE983310 EHA983310 EQW983310 FAS983310 FKO983310 FUK983310 GEG983310 GOC983310 GXY983310 HHU983310 HRQ983310 IBM983310 ILI983310 IVE983310 JFA983310 JOW983310 JYS983310 KIO983310 KSK983310 LCG983310 LMC983310 LVY983310 MFU983310 MPQ983310 MZM983310 NJI983310 NTE983310 ODA983310 OMW983310 OWS983310 PGO983310 PQK983310 QAG983310 QKC983310 QTY983310 RDU983310 RNQ983310 RXM983310 SHI983310 SRE983310 TBA983310 TKW983310 TUS983310 UEO983310 UOK983310 UYG983310 VIC983310 VRY983310 WBU983310 WLQ983310 WVM983310 E231 JA231 SW231 ACS231 AMO231 AWK231 BGG231 BQC231 BZY231 CJU231 CTQ231 DDM231 DNI231 DXE231 EHA231 EQW231 FAS231 FKO231 FUK231 GEG231 GOC231 GXY231 HHU231 HRQ231 IBM231 ILI231 IVE231 JFA231 JOW231 JYS231 KIO231 KSK231 LCG231 LMC231 LVY231 MFU231 MPQ231 MZM231 NJI231 NTE231 ODA231 OMW231 OWS231 PGO231 PQK231 QAG231 QKC231 QTY231 RDU231 RNQ231 RXM231 SHI231 SRE231 TBA231 TKW231 TUS231 UEO231 UOK231 UYG231 VIC231 VRY231 WBU231 WLQ231 WVM231 E65767 JA65767 SW65767 ACS65767 AMO65767 AWK65767 BGG65767 BQC65767 BZY65767 CJU65767 CTQ65767 DDM65767 DNI65767 DXE65767 EHA65767 EQW65767 FAS65767 FKO65767 FUK65767 GEG65767 GOC65767 GXY65767 HHU65767 HRQ65767 IBM65767 ILI65767 IVE65767 JFA65767 JOW65767 JYS65767 KIO65767 KSK65767 LCG65767 LMC65767 LVY65767 MFU65767 MPQ65767 MZM65767 NJI65767 NTE65767 ODA65767 OMW65767 OWS65767 PGO65767 PQK65767 QAG65767 QKC65767 QTY65767 RDU65767 RNQ65767 RXM65767 SHI65767 SRE65767 TBA65767 TKW65767 TUS65767 UEO65767 UOK65767 UYG65767 VIC65767 VRY65767 WBU65767 WLQ65767 WVM65767 E131303 JA131303 SW131303 ACS131303 AMO131303 AWK131303 BGG131303 BQC131303 BZY131303 CJU131303 CTQ131303 DDM131303 DNI131303 DXE131303 EHA131303 EQW131303 FAS131303 FKO131303 FUK131303 GEG131303 GOC131303 GXY131303 HHU131303 HRQ131303 IBM131303 ILI131303 IVE131303 JFA131303 JOW131303 JYS131303 KIO131303 KSK131303 LCG131303 LMC131303 LVY131303 MFU131303 MPQ131303 MZM131303 NJI131303 NTE131303 ODA131303 OMW131303 OWS131303 PGO131303 PQK131303 QAG131303 QKC131303 QTY131303 RDU131303 RNQ131303 RXM131303 SHI131303 SRE131303 TBA131303 TKW131303 TUS131303 UEO131303 UOK131303 UYG131303 VIC131303 VRY131303 WBU131303 WLQ131303 WVM131303 E196839 JA196839 SW196839 ACS196839 AMO196839 AWK196839 BGG196839 BQC196839 BZY196839 CJU196839 CTQ196839 DDM196839 DNI196839 DXE196839 EHA196839 EQW196839 FAS196839 FKO196839 FUK196839 GEG196839 GOC196839 GXY196839 HHU196839 HRQ196839 IBM196839 ILI196839 IVE196839 JFA196839 JOW196839 JYS196839 KIO196839 KSK196839 LCG196839 LMC196839 LVY196839 MFU196839 MPQ196839 MZM196839 NJI196839 NTE196839 ODA196839 OMW196839 OWS196839 PGO196839 PQK196839 QAG196839 QKC196839 QTY196839 RDU196839 RNQ196839 RXM196839 SHI196839 SRE196839 TBA196839 TKW196839 TUS196839 UEO196839 UOK196839 UYG196839 VIC196839 VRY196839 WBU196839 WLQ196839 WVM196839 E262375 JA262375 SW262375 ACS262375 AMO262375 AWK262375 BGG262375 BQC262375 BZY262375 CJU262375 CTQ262375 DDM262375 DNI262375 DXE262375 EHA262375 EQW262375 FAS262375 FKO262375 FUK262375 GEG262375 GOC262375 GXY262375 HHU262375 HRQ262375 IBM262375 ILI262375 IVE262375 JFA262375 JOW262375 JYS262375 KIO262375 KSK262375 LCG262375 LMC262375 LVY262375 MFU262375 MPQ262375 MZM262375 NJI262375 NTE262375 ODA262375 OMW262375 OWS262375 PGO262375 PQK262375 QAG262375 QKC262375 QTY262375 RDU262375 RNQ262375 RXM262375 SHI262375 SRE262375 TBA262375 TKW262375 TUS262375 UEO262375 UOK262375 UYG262375 VIC262375 VRY262375 WBU262375 WLQ262375 WVM262375 E327911 JA327911 SW327911 ACS327911 AMO327911 AWK327911 BGG327911 BQC327911 BZY327911 CJU327911 CTQ327911 DDM327911 DNI327911 DXE327911 EHA327911 EQW327911 FAS327911 FKO327911 FUK327911 GEG327911 GOC327911 GXY327911 HHU327911 HRQ327911 IBM327911 ILI327911 IVE327911 JFA327911 JOW327911 JYS327911 KIO327911 KSK327911 LCG327911 LMC327911 LVY327911 MFU327911 MPQ327911 MZM327911 NJI327911 NTE327911 ODA327911 OMW327911 OWS327911 PGO327911 PQK327911 QAG327911 QKC327911 QTY327911 RDU327911 RNQ327911 RXM327911 SHI327911 SRE327911 TBA327911 TKW327911 TUS327911 UEO327911 UOK327911 UYG327911 VIC327911 VRY327911 WBU327911 WLQ327911 WVM327911 E393447 JA393447 SW393447 ACS393447 AMO393447 AWK393447 BGG393447 BQC393447 BZY393447 CJU393447 CTQ393447 DDM393447 DNI393447 DXE393447 EHA393447 EQW393447 FAS393447 FKO393447 FUK393447 GEG393447 GOC393447 GXY393447 HHU393447 HRQ393447 IBM393447 ILI393447 IVE393447 JFA393447 JOW393447 JYS393447 KIO393447 KSK393447 LCG393447 LMC393447 LVY393447 MFU393447 MPQ393447 MZM393447 NJI393447 NTE393447 ODA393447 OMW393447 OWS393447 PGO393447 PQK393447 QAG393447 QKC393447 QTY393447 RDU393447 RNQ393447 RXM393447 SHI393447 SRE393447 TBA393447 TKW393447 TUS393447 UEO393447 UOK393447 UYG393447 VIC393447 VRY393447 WBU393447 WLQ393447 WVM393447 E458983 JA458983 SW458983 ACS458983 AMO458983 AWK458983 BGG458983 BQC458983 BZY458983 CJU458983 CTQ458983 DDM458983 DNI458983 DXE458983 EHA458983 EQW458983 FAS458983 FKO458983 FUK458983 GEG458983 GOC458983 GXY458983 HHU458983 HRQ458983 IBM458983 ILI458983 IVE458983 JFA458983 JOW458983 JYS458983 KIO458983 KSK458983 LCG458983 LMC458983 LVY458983 MFU458983 MPQ458983 MZM458983 NJI458983 NTE458983 ODA458983 OMW458983 OWS458983 PGO458983 PQK458983 QAG458983 QKC458983 QTY458983 RDU458983 RNQ458983 RXM458983 SHI458983 SRE458983 TBA458983 TKW458983 TUS458983 UEO458983 UOK458983 UYG458983 VIC458983 VRY458983 WBU458983 WLQ458983 WVM458983 E524519 JA524519 SW524519 ACS524519 AMO524519 AWK524519 BGG524519 BQC524519 BZY524519 CJU524519 CTQ524519 DDM524519 DNI524519 DXE524519 EHA524519 EQW524519 FAS524519 FKO524519 FUK524519 GEG524519 GOC524519 GXY524519 HHU524519 HRQ524519 IBM524519 ILI524519 IVE524519 JFA524519 JOW524519 JYS524519 KIO524519 KSK524519 LCG524519 LMC524519 LVY524519 MFU524519 MPQ524519 MZM524519 NJI524519 NTE524519 ODA524519 OMW524519 OWS524519 PGO524519 PQK524519 QAG524519 QKC524519 QTY524519 RDU524519 RNQ524519 RXM524519 SHI524519 SRE524519 TBA524519 TKW524519 TUS524519 UEO524519 UOK524519 UYG524519 VIC524519 VRY524519 WBU524519 WLQ524519 WVM524519 E590055 JA590055 SW590055 ACS590055 AMO590055 AWK590055 BGG590055 BQC590055 BZY590055 CJU590055 CTQ590055 DDM590055 DNI590055 DXE590055 EHA590055 EQW590055 FAS590055 FKO590055 FUK590055 GEG590055 GOC590055 GXY590055 HHU590055 HRQ590055 IBM590055 ILI590055 IVE590055 JFA590055 JOW590055 JYS590055 KIO590055 KSK590055 LCG590055 LMC590055 LVY590055 MFU590055 MPQ590055 MZM590055 NJI590055 NTE590055 ODA590055 OMW590055 OWS590055 PGO590055 PQK590055 QAG590055 QKC590055 QTY590055 RDU590055 RNQ590055 RXM590055 SHI590055 SRE590055 TBA590055 TKW590055 TUS590055 UEO590055 UOK590055 UYG590055 VIC590055 VRY590055 WBU590055 WLQ590055 WVM590055 E655591 JA655591 SW655591 ACS655591 AMO655591 AWK655591 BGG655591 BQC655591 BZY655591 CJU655591 CTQ655591 DDM655591 DNI655591 DXE655591 EHA655591 EQW655591 FAS655591 FKO655591 FUK655591 GEG655591 GOC655591 GXY655591 HHU655591 HRQ655591 IBM655591 ILI655591 IVE655591 JFA655591 JOW655591 JYS655591 KIO655591 KSK655591 LCG655591 LMC655591 LVY655591 MFU655591 MPQ655591 MZM655591 NJI655591 NTE655591 ODA655591 OMW655591 OWS655591 PGO655591 PQK655591 QAG655591 QKC655591 QTY655591 RDU655591 RNQ655591 RXM655591 SHI655591 SRE655591 TBA655591 TKW655591 TUS655591 UEO655591 UOK655591 UYG655591 VIC655591 VRY655591 WBU655591 WLQ655591 WVM655591 E721127 JA721127 SW721127 ACS721127 AMO721127 AWK721127 BGG721127 BQC721127 BZY721127 CJU721127 CTQ721127 DDM721127 DNI721127 DXE721127 EHA721127 EQW721127 FAS721127 FKO721127 FUK721127 GEG721127 GOC721127 GXY721127 HHU721127 HRQ721127 IBM721127 ILI721127 IVE721127 JFA721127 JOW721127 JYS721127 KIO721127 KSK721127 LCG721127 LMC721127 LVY721127 MFU721127 MPQ721127 MZM721127 NJI721127 NTE721127 ODA721127 OMW721127 OWS721127 PGO721127 PQK721127 QAG721127 QKC721127 QTY721127 RDU721127 RNQ721127 RXM721127 SHI721127 SRE721127 TBA721127 TKW721127 TUS721127 UEO721127 UOK721127 UYG721127 VIC721127 VRY721127 WBU721127 WLQ721127 WVM721127 E786663 JA786663 SW786663 ACS786663 AMO786663 AWK786663 BGG786663 BQC786663 BZY786663 CJU786663 CTQ786663 DDM786663 DNI786663 DXE786663 EHA786663 EQW786663 FAS786663 FKO786663 FUK786663 GEG786663 GOC786663 GXY786663 HHU786663 HRQ786663 IBM786663 ILI786663 IVE786663 JFA786663 JOW786663 JYS786663 KIO786663 KSK786663 LCG786663 LMC786663 LVY786663 MFU786663 MPQ786663 MZM786663 NJI786663 NTE786663 ODA786663 OMW786663 OWS786663 PGO786663 PQK786663 QAG786663 QKC786663 QTY786663 RDU786663 RNQ786663 RXM786663 SHI786663 SRE786663 TBA786663 TKW786663 TUS786663 UEO786663 UOK786663 UYG786663 VIC786663 VRY786663 WBU786663 WLQ786663 WVM786663 E852199 JA852199 SW852199 ACS852199 AMO852199 AWK852199 BGG852199 BQC852199 BZY852199 CJU852199 CTQ852199 DDM852199 DNI852199 DXE852199 EHA852199 EQW852199 FAS852199 FKO852199 FUK852199 GEG852199 GOC852199 GXY852199 HHU852199 HRQ852199 IBM852199 ILI852199 IVE852199 JFA852199 JOW852199 JYS852199 KIO852199 KSK852199 LCG852199 LMC852199 LVY852199 MFU852199 MPQ852199 MZM852199 NJI852199 NTE852199 ODA852199 OMW852199 OWS852199 PGO852199 PQK852199 QAG852199 QKC852199 QTY852199 RDU852199 RNQ852199 RXM852199 SHI852199 SRE852199 TBA852199 TKW852199 TUS852199 UEO852199 UOK852199 UYG852199 VIC852199 VRY852199 WBU852199 WLQ852199 WVM852199 E917735 JA917735 SW917735 ACS917735 AMO917735 AWK917735 BGG917735 BQC917735 BZY917735 CJU917735 CTQ917735 DDM917735 DNI917735 DXE917735 EHA917735 EQW917735 FAS917735 FKO917735 FUK917735 GEG917735 GOC917735 GXY917735 HHU917735 HRQ917735 IBM917735 ILI917735 IVE917735 JFA917735 JOW917735 JYS917735 KIO917735 KSK917735 LCG917735 LMC917735 LVY917735 MFU917735 MPQ917735 MZM917735 NJI917735 NTE917735 ODA917735 OMW917735 OWS917735 PGO917735 PQK917735 QAG917735 QKC917735 QTY917735 RDU917735 RNQ917735 RXM917735 SHI917735 SRE917735 TBA917735 TKW917735 TUS917735 UEO917735 UOK917735 UYG917735 VIC917735 VRY917735 WBU917735 WLQ917735 WVM917735 E983271 JA983271 SW983271 ACS983271 AMO983271 AWK983271 BGG983271 BQC983271 BZY983271 CJU983271 CTQ983271 DDM983271 DNI983271 DXE983271 EHA983271 EQW983271 FAS983271 FKO983271 FUK983271 GEG983271 GOC983271 GXY983271 HHU983271 HRQ983271 IBM983271 ILI983271 IVE983271 JFA983271 JOW983271 JYS983271 KIO983271 KSK983271 LCG983271 LMC983271 LVY983271 MFU983271 MPQ983271 MZM983271 NJI983271 NTE983271 ODA983271 OMW983271 OWS983271 PGO983271 PQK983271 QAG983271 QKC983271 QTY983271 RDU983271 RNQ983271 RXM983271 SHI983271 SRE983271 TBA983271 TKW983271 TUS983271 UEO983271 UOK983271 UYG983271 VIC983271 VRY983271 WBU983271 WLQ983271 WVM983271 E218 JA218 SW218 ACS218 AMO218 AWK218 BGG218 BQC218 BZY218 CJU218 CTQ218 DDM218 DNI218 DXE218 EHA218 EQW218 FAS218 FKO218 FUK218 GEG218 GOC218 GXY218 HHU218 HRQ218 IBM218 ILI218 IVE218 JFA218 JOW218 JYS218 KIO218 KSK218 LCG218 LMC218 LVY218 MFU218 MPQ218 MZM218 NJI218 NTE218 ODA218 OMW218 OWS218 PGO218 PQK218 QAG218 QKC218 QTY218 RDU218 RNQ218 RXM218 SHI218 SRE218 TBA218 TKW218 TUS218 UEO218 UOK218 UYG218 VIC218 VRY218 WBU218 WLQ218 WVM218 E65754 JA65754 SW65754 ACS65754 AMO65754 AWK65754 BGG65754 BQC65754 BZY65754 CJU65754 CTQ65754 DDM65754 DNI65754 DXE65754 EHA65754 EQW65754 FAS65754 FKO65754 FUK65754 GEG65754 GOC65754 GXY65754 HHU65754 HRQ65754 IBM65754 ILI65754 IVE65754 JFA65754 JOW65754 JYS65754 KIO65754 KSK65754 LCG65754 LMC65754 LVY65754 MFU65754 MPQ65754 MZM65754 NJI65754 NTE65754 ODA65754 OMW65754 OWS65754 PGO65754 PQK65754 QAG65754 QKC65754 QTY65754 RDU65754 RNQ65754 RXM65754 SHI65754 SRE65754 TBA65754 TKW65754 TUS65754 UEO65754 UOK65754 UYG65754 VIC65754 VRY65754 WBU65754 WLQ65754 WVM65754 E131290 JA131290 SW131290 ACS131290 AMO131290 AWK131290 BGG131290 BQC131290 BZY131290 CJU131290 CTQ131290 DDM131290 DNI131290 DXE131290 EHA131290 EQW131290 FAS131290 FKO131290 FUK131290 GEG131290 GOC131290 GXY131290 HHU131290 HRQ131290 IBM131290 ILI131290 IVE131290 JFA131290 JOW131290 JYS131290 KIO131290 KSK131290 LCG131290 LMC131290 LVY131290 MFU131290 MPQ131290 MZM131290 NJI131290 NTE131290 ODA131290 OMW131290 OWS131290 PGO131290 PQK131290 QAG131290 QKC131290 QTY131290 RDU131290 RNQ131290 RXM131290 SHI131290 SRE131290 TBA131290 TKW131290 TUS131290 UEO131290 UOK131290 UYG131290 VIC131290 VRY131290 WBU131290 WLQ131290 WVM131290 E196826 JA196826 SW196826 ACS196826 AMO196826 AWK196826 BGG196826 BQC196826 BZY196826 CJU196826 CTQ196826 DDM196826 DNI196826 DXE196826 EHA196826 EQW196826 FAS196826 FKO196826 FUK196826 GEG196826 GOC196826 GXY196826 HHU196826 HRQ196826 IBM196826 ILI196826 IVE196826 JFA196826 JOW196826 JYS196826 KIO196826 KSK196826 LCG196826 LMC196826 LVY196826 MFU196826 MPQ196826 MZM196826 NJI196826 NTE196826 ODA196826 OMW196826 OWS196826 PGO196826 PQK196826 QAG196826 QKC196826 QTY196826 RDU196826 RNQ196826 RXM196826 SHI196826 SRE196826 TBA196826 TKW196826 TUS196826 UEO196826 UOK196826 UYG196826 VIC196826 VRY196826 WBU196826 WLQ196826 WVM196826 E262362 JA262362 SW262362 ACS262362 AMO262362 AWK262362 BGG262362 BQC262362 BZY262362 CJU262362 CTQ262362 DDM262362 DNI262362 DXE262362 EHA262362 EQW262362 FAS262362 FKO262362 FUK262362 GEG262362 GOC262362 GXY262362 HHU262362 HRQ262362 IBM262362 ILI262362 IVE262362 JFA262362 JOW262362 JYS262362 KIO262362 KSK262362 LCG262362 LMC262362 LVY262362 MFU262362 MPQ262362 MZM262362 NJI262362 NTE262362 ODA262362 OMW262362 OWS262362 PGO262362 PQK262362 QAG262362 QKC262362 QTY262362 RDU262362 RNQ262362 RXM262362 SHI262362 SRE262362 TBA262362 TKW262362 TUS262362 UEO262362 UOK262362 UYG262362 VIC262362 VRY262362 WBU262362 WLQ262362 WVM262362 E327898 JA327898 SW327898 ACS327898 AMO327898 AWK327898 BGG327898 BQC327898 BZY327898 CJU327898 CTQ327898 DDM327898 DNI327898 DXE327898 EHA327898 EQW327898 FAS327898 FKO327898 FUK327898 GEG327898 GOC327898 GXY327898 HHU327898 HRQ327898 IBM327898 ILI327898 IVE327898 JFA327898 JOW327898 JYS327898 KIO327898 KSK327898 LCG327898 LMC327898 LVY327898 MFU327898 MPQ327898 MZM327898 NJI327898 NTE327898 ODA327898 OMW327898 OWS327898 PGO327898 PQK327898 QAG327898 QKC327898 QTY327898 RDU327898 RNQ327898 RXM327898 SHI327898 SRE327898 TBA327898 TKW327898 TUS327898 UEO327898 UOK327898 UYG327898 VIC327898 VRY327898 WBU327898 WLQ327898 WVM327898 E393434 JA393434 SW393434 ACS393434 AMO393434 AWK393434 BGG393434 BQC393434 BZY393434 CJU393434 CTQ393434 DDM393434 DNI393434 DXE393434 EHA393434 EQW393434 FAS393434 FKO393434 FUK393434 GEG393434 GOC393434 GXY393434 HHU393434 HRQ393434 IBM393434 ILI393434 IVE393434 JFA393434 JOW393434 JYS393434 KIO393434 KSK393434 LCG393434 LMC393434 LVY393434 MFU393434 MPQ393434 MZM393434 NJI393434 NTE393434 ODA393434 OMW393434 OWS393434 PGO393434 PQK393434 QAG393434 QKC393434 QTY393434 RDU393434 RNQ393434 RXM393434 SHI393434 SRE393434 TBA393434 TKW393434 TUS393434 UEO393434 UOK393434 UYG393434 VIC393434 VRY393434 WBU393434 WLQ393434 WVM393434 E458970 JA458970 SW458970 ACS458970 AMO458970 AWK458970 BGG458970 BQC458970 BZY458970 CJU458970 CTQ458970 DDM458970 DNI458970 DXE458970 EHA458970 EQW458970 FAS458970 FKO458970 FUK458970 GEG458970 GOC458970 GXY458970 HHU458970 HRQ458970 IBM458970 ILI458970 IVE458970 JFA458970 JOW458970 JYS458970 KIO458970 KSK458970 LCG458970 LMC458970 LVY458970 MFU458970 MPQ458970 MZM458970 NJI458970 NTE458970 ODA458970 OMW458970 OWS458970 PGO458970 PQK458970 QAG458970 QKC458970 QTY458970 RDU458970 RNQ458970 RXM458970 SHI458970 SRE458970 TBA458970 TKW458970 TUS458970 UEO458970 UOK458970 UYG458970 VIC458970 VRY458970 WBU458970 WLQ458970 WVM458970 E524506 JA524506 SW524506 ACS524506 AMO524506 AWK524506 BGG524506 BQC524506 BZY524506 CJU524506 CTQ524506 DDM524506 DNI524506 DXE524506 EHA524506 EQW524506 FAS524506 FKO524506 FUK524506 GEG524506 GOC524506 GXY524506 HHU524506 HRQ524506 IBM524506 ILI524506 IVE524506 JFA524506 JOW524506 JYS524506 KIO524506 KSK524506 LCG524506 LMC524506 LVY524506 MFU524506 MPQ524506 MZM524506 NJI524506 NTE524506 ODA524506 OMW524506 OWS524506 PGO524506 PQK524506 QAG524506 QKC524506 QTY524506 RDU524506 RNQ524506 RXM524506 SHI524506 SRE524506 TBA524506 TKW524506 TUS524506 UEO524506 UOK524506 UYG524506 VIC524506 VRY524506 WBU524506 WLQ524506 WVM524506 E590042 JA590042 SW590042 ACS590042 AMO590042 AWK590042 BGG590042 BQC590042 BZY590042 CJU590042 CTQ590042 DDM590042 DNI590042 DXE590042 EHA590042 EQW590042 FAS590042 FKO590042 FUK590042 GEG590042 GOC590042 GXY590042 HHU590042 HRQ590042 IBM590042 ILI590042 IVE590042 JFA590042 JOW590042 JYS590042 KIO590042 KSK590042 LCG590042 LMC590042 LVY590042 MFU590042 MPQ590042 MZM590042 NJI590042 NTE590042 ODA590042 OMW590042 OWS590042 PGO590042 PQK590042 QAG590042 QKC590042 QTY590042 RDU590042 RNQ590042 RXM590042 SHI590042 SRE590042 TBA590042 TKW590042 TUS590042 UEO590042 UOK590042 UYG590042 VIC590042 VRY590042 WBU590042 WLQ590042 WVM590042 E655578 JA655578 SW655578 ACS655578 AMO655578 AWK655578 BGG655578 BQC655578 BZY655578 CJU655578 CTQ655578 DDM655578 DNI655578 DXE655578 EHA655578 EQW655578 FAS655578 FKO655578 FUK655578 GEG655578 GOC655578 GXY655578 HHU655578 HRQ655578 IBM655578 ILI655578 IVE655578 JFA655578 JOW655578 JYS655578 KIO655578 KSK655578 LCG655578 LMC655578 LVY655578 MFU655578 MPQ655578 MZM655578 NJI655578 NTE655578 ODA655578 OMW655578 OWS655578 PGO655578 PQK655578 QAG655578 QKC655578 QTY655578 RDU655578 RNQ655578 RXM655578 SHI655578 SRE655578 TBA655578 TKW655578 TUS655578 UEO655578 UOK655578 UYG655578 VIC655578 VRY655578 WBU655578 WLQ655578 WVM655578 E721114 JA721114 SW721114 ACS721114 AMO721114 AWK721114 BGG721114 BQC721114 BZY721114 CJU721114 CTQ721114 DDM721114 DNI721114 DXE721114 EHA721114 EQW721114 FAS721114 FKO721114 FUK721114 GEG721114 GOC721114 GXY721114 HHU721114 HRQ721114 IBM721114 ILI721114 IVE721114 JFA721114 JOW721114 JYS721114 KIO721114 KSK721114 LCG721114 LMC721114 LVY721114 MFU721114 MPQ721114 MZM721114 NJI721114 NTE721114 ODA721114 OMW721114 OWS721114 PGO721114 PQK721114 QAG721114 QKC721114 QTY721114 RDU721114 RNQ721114 RXM721114 SHI721114 SRE721114 TBA721114 TKW721114 TUS721114 UEO721114 UOK721114 UYG721114 VIC721114 VRY721114 WBU721114 WLQ721114 WVM721114 E786650 JA786650 SW786650 ACS786650 AMO786650 AWK786650 BGG786650 BQC786650 BZY786650 CJU786650 CTQ786650 DDM786650 DNI786650 DXE786650 EHA786650 EQW786650 FAS786650 FKO786650 FUK786650 GEG786650 GOC786650 GXY786650 HHU786650 HRQ786650 IBM786650 ILI786650 IVE786650 JFA786650 JOW786650 JYS786650 KIO786650 KSK786650 LCG786650 LMC786650 LVY786650 MFU786650 MPQ786650 MZM786650 NJI786650 NTE786650 ODA786650 OMW786650 OWS786650 PGO786650 PQK786650 QAG786650 QKC786650 QTY786650 RDU786650 RNQ786650 RXM786650 SHI786650 SRE786650 TBA786650 TKW786650 TUS786650 UEO786650 UOK786650 UYG786650 VIC786650 VRY786650 WBU786650 WLQ786650 WVM786650 E852186 JA852186 SW852186 ACS852186 AMO852186 AWK852186 BGG852186 BQC852186 BZY852186 CJU852186 CTQ852186 DDM852186 DNI852186 DXE852186 EHA852186 EQW852186 FAS852186 FKO852186 FUK852186 GEG852186 GOC852186 GXY852186 HHU852186 HRQ852186 IBM852186 ILI852186 IVE852186 JFA852186 JOW852186 JYS852186 KIO852186 KSK852186 LCG852186 LMC852186 LVY852186 MFU852186 MPQ852186 MZM852186 NJI852186 NTE852186 ODA852186 OMW852186 OWS852186 PGO852186 PQK852186 QAG852186 QKC852186 QTY852186 RDU852186 RNQ852186 RXM852186 SHI852186 SRE852186 TBA852186 TKW852186 TUS852186 UEO852186 UOK852186 UYG852186 VIC852186 VRY852186 WBU852186 WLQ852186 WVM852186 E917722 JA917722 SW917722 ACS917722 AMO917722 AWK917722 BGG917722 BQC917722 BZY917722 CJU917722 CTQ917722 DDM917722 DNI917722 DXE917722 EHA917722 EQW917722 FAS917722 FKO917722 FUK917722 GEG917722 GOC917722 GXY917722 HHU917722 HRQ917722 IBM917722 ILI917722 IVE917722 JFA917722 JOW917722 JYS917722 KIO917722 KSK917722 LCG917722 LMC917722 LVY917722 MFU917722 MPQ917722 MZM917722 NJI917722 NTE917722 ODA917722 OMW917722 OWS917722 PGO917722 PQK917722 QAG917722 QKC917722 QTY917722 RDU917722 RNQ917722 RXM917722 SHI917722 SRE917722 TBA917722 TKW917722 TUS917722 UEO917722 UOK917722 UYG917722 VIC917722 VRY917722 WBU917722 WLQ917722 WVM917722 E983258 JA983258 SW983258 ACS983258 AMO983258 AWK983258 BGG983258 BQC983258 BZY983258 CJU983258 CTQ983258 DDM983258 DNI983258 DXE983258 EHA983258 EQW983258 FAS983258 FKO983258 FUK983258 GEG983258 GOC983258 GXY983258 HHU983258 HRQ983258 IBM983258 ILI983258 IVE983258 JFA983258 JOW983258 JYS983258 KIO983258 KSK983258 LCG983258 LMC983258 LVY983258 MFU983258 MPQ983258 MZM983258 NJI983258 NTE983258 ODA983258 OMW983258 OWS983258 PGO983258 PQK983258 QAG983258 QKC983258 QTY983258 RDU983258 RNQ983258 RXM983258 SHI983258 SRE983258 TBA983258 TKW983258 TUS983258 UEO983258 UOK983258 UYG983258 VIC983258 VRY983258 WBU983258 WLQ983258 WVM983258 E205 JA205 SW205 ACS205 AMO205 AWK205 BGG205 BQC205 BZY205 CJU205 CTQ205 DDM205 DNI205 DXE205 EHA205 EQW205 FAS205 FKO205 FUK205 GEG205 GOC205 GXY205 HHU205 HRQ205 IBM205 ILI205 IVE205 JFA205 JOW205 JYS205 KIO205 KSK205 LCG205 LMC205 LVY205 MFU205 MPQ205 MZM205 NJI205 NTE205 ODA205 OMW205 OWS205 PGO205 PQK205 QAG205 QKC205 QTY205 RDU205 RNQ205 RXM205 SHI205 SRE205 TBA205 TKW205 TUS205 UEO205 UOK205 UYG205 VIC205 VRY205 WBU205 WLQ205 WVM205 E65741 JA65741 SW65741 ACS65741 AMO65741 AWK65741 BGG65741 BQC65741 BZY65741 CJU65741 CTQ65741 DDM65741 DNI65741 DXE65741 EHA65741 EQW65741 FAS65741 FKO65741 FUK65741 GEG65741 GOC65741 GXY65741 HHU65741 HRQ65741 IBM65741 ILI65741 IVE65741 JFA65741 JOW65741 JYS65741 KIO65741 KSK65741 LCG65741 LMC65741 LVY65741 MFU65741 MPQ65741 MZM65741 NJI65741 NTE65741 ODA65741 OMW65741 OWS65741 PGO65741 PQK65741 QAG65741 QKC65741 QTY65741 RDU65741 RNQ65741 RXM65741 SHI65741 SRE65741 TBA65741 TKW65741 TUS65741 UEO65741 UOK65741 UYG65741 VIC65741 VRY65741 WBU65741 WLQ65741 WVM65741 E131277 JA131277 SW131277 ACS131277 AMO131277 AWK131277 BGG131277 BQC131277 BZY131277 CJU131277 CTQ131277 DDM131277 DNI131277 DXE131277 EHA131277 EQW131277 FAS131277 FKO131277 FUK131277 GEG131277 GOC131277 GXY131277 HHU131277 HRQ131277 IBM131277 ILI131277 IVE131277 JFA131277 JOW131277 JYS131277 KIO131277 KSK131277 LCG131277 LMC131277 LVY131277 MFU131277 MPQ131277 MZM131277 NJI131277 NTE131277 ODA131277 OMW131277 OWS131277 PGO131277 PQK131277 QAG131277 QKC131277 QTY131277 RDU131277 RNQ131277 RXM131277 SHI131277 SRE131277 TBA131277 TKW131277 TUS131277 UEO131277 UOK131277 UYG131277 VIC131277 VRY131277 WBU131277 WLQ131277 WVM131277 E196813 JA196813 SW196813 ACS196813 AMO196813 AWK196813 BGG196813 BQC196813 BZY196813 CJU196813 CTQ196813 DDM196813 DNI196813 DXE196813 EHA196813 EQW196813 FAS196813 FKO196813 FUK196813 GEG196813 GOC196813 GXY196813 HHU196813 HRQ196813 IBM196813 ILI196813 IVE196813 JFA196813 JOW196813 JYS196813 KIO196813 KSK196813 LCG196813 LMC196813 LVY196813 MFU196813 MPQ196813 MZM196813 NJI196813 NTE196813 ODA196813 OMW196813 OWS196813 PGO196813 PQK196813 QAG196813 QKC196813 QTY196813 RDU196813 RNQ196813 RXM196813 SHI196813 SRE196813 TBA196813 TKW196813 TUS196813 UEO196813 UOK196813 UYG196813 VIC196813 VRY196813 WBU196813 WLQ196813 WVM196813 E262349 JA262349 SW262349 ACS262349 AMO262349 AWK262349 BGG262349 BQC262349 BZY262349 CJU262349 CTQ262349 DDM262349 DNI262349 DXE262349 EHA262349 EQW262349 FAS262349 FKO262349 FUK262349 GEG262349 GOC262349 GXY262349 HHU262349 HRQ262349 IBM262349 ILI262349 IVE262349 JFA262349 JOW262349 JYS262349 KIO262349 KSK262349 LCG262349 LMC262349 LVY262349 MFU262349 MPQ262349 MZM262349 NJI262349 NTE262349 ODA262349 OMW262349 OWS262349 PGO262349 PQK262349 QAG262349 QKC262349 QTY262349 RDU262349 RNQ262349 RXM262349 SHI262349 SRE262349 TBA262349 TKW262349 TUS262349 UEO262349 UOK262349 UYG262349 VIC262349 VRY262349 WBU262349 WLQ262349 WVM262349 E327885 JA327885 SW327885 ACS327885 AMO327885 AWK327885 BGG327885 BQC327885 BZY327885 CJU327885 CTQ327885 DDM327885 DNI327885 DXE327885 EHA327885 EQW327885 FAS327885 FKO327885 FUK327885 GEG327885 GOC327885 GXY327885 HHU327885 HRQ327885 IBM327885 ILI327885 IVE327885 JFA327885 JOW327885 JYS327885 KIO327885 KSK327885 LCG327885 LMC327885 LVY327885 MFU327885 MPQ327885 MZM327885 NJI327885 NTE327885 ODA327885 OMW327885 OWS327885 PGO327885 PQK327885 QAG327885 QKC327885 QTY327885 RDU327885 RNQ327885 RXM327885 SHI327885 SRE327885 TBA327885 TKW327885 TUS327885 UEO327885 UOK327885 UYG327885 VIC327885 VRY327885 WBU327885 WLQ327885 WVM327885 E393421 JA393421 SW393421 ACS393421 AMO393421 AWK393421 BGG393421 BQC393421 BZY393421 CJU393421 CTQ393421 DDM393421 DNI393421 DXE393421 EHA393421 EQW393421 FAS393421 FKO393421 FUK393421 GEG393421 GOC393421 GXY393421 HHU393421 HRQ393421 IBM393421 ILI393421 IVE393421 JFA393421 JOW393421 JYS393421 KIO393421 KSK393421 LCG393421 LMC393421 LVY393421 MFU393421 MPQ393421 MZM393421 NJI393421 NTE393421 ODA393421 OMW393421 OWS393421 PGO393421 PQK393421 QAG393421 QKC393421 QTY393421 RDU393421 RNQ393421 RXM393421 SHI393421 SRE393421 TBA393421 TKW393421 TUS393421 UEO393421 UOK393421 UYG393421 VIC393421 VRY393421 WBU393421 WLQ393421 WVM393421 E458957 JA458957 SW458957 ACS458957 AMO458957 AWK458957 BGG458957 BQC458957 BZY458957 CJU458957 CTQ458957 DDM458957 DNI458957 DXE458957 EHA458957 EQW458957 FAS458957 FKO458957 FUK458957 GEG458957 GOC458957 GXY458957 HHU458957 HRQ458957 IBM458957 ILI458957 IVE458957 JFA458957 JOW458957 JYS458957 KIO458957 KSK458957 LCG458957 LMC458957 LVY458957 MFU458957 MPQ458957 MZM458957 NJI458957 NTE458957 ODA458957 OMW458957 OWS458957 PGO458957 PQK458957 QAG458957 QKC458957 QTY458957 RDU458957 RNQ458957 RXM458957 SHI458957 SRE458957 TBA458957 TKW458957 TUS458957 UEO458957 UOK458957 UYG458957 VIC458957 VRY458957 WBU458957 WLQ458957 WVM458957 E524493 JA524493 SW524493 ACS524493 AMO524493 AWK524493 BGG524493 BQC524493 BZY524493 CJU524493 CTQ524493 DDM524493 DNI524493 DXE524493 EHA524493 EQW524493 FAS524493 FKO524493 FUK524493 GEG524493 GOC524493 GXY524493 HHU524493 HRQ524493 IBM524493 ILI524493 IVE524493 JFA524493 JOW524493 JYS524493 KIO524493 KSK524493 LCG524493 LMC524493 LVY524493 MFU524493 MPQ524493 MZM524493 NJI524493 NTE524493 ODA524493 OMW524493 OWS524493 PGO524493 PQK524493 QAG524493 QKC524493 QTY524493 RDU524493 RNQ524493 RXM524493 SHI524493 SRE524493 TBA524493 TKW524493 TUS524493 UEO524493 UOK524493 UYG524493 VIC524493 VRY524493 WBU524493 WLQ524493 WVM524493 E590029 JA590029 SW590029 ACS590029 AMO590029 AWK590029 BGG590029 BQC590029 BZY590029 CJU590029 CTQ590029 DDM590029 DNI590029 DXE590029 EHA590029 EQW590029 FAS590029 FKO590029 FUK590029 GEG590029 GOC590029 GXY590029 HHU590029 HRQ590029 IBM590029 ILI590029 IVE590029 JFA590029 JOW590029 JYS590029 KIO590029 KSK590029 LCG590029 LMC590029 LVY590029 MFU590029 MPQ590029 MZM590029 NJI590029 NTE590029 ODA590029 OMW590029 OWS590029 PGO590029 PQK590029 QAG590029 QKC590029 QTY590029 RDU590029 RNQ590029 RXM590029 SHI590029 SRE590029 TBA590029 TKW590029 TUS590029 UEO590029 UOK590029 UYG590029 VIC590029 VRY590029 WBU590029 WLQ590029 WVM590029 E655565 JA655565 SW655565 ACS655565 AMO655565 AWK655565 BGG655565 BQC655565 BZY655565 CJU655565 CTQ655565 DDM655565 DNI655565 DXE655565 EHA655565 EQW655565 FAS655565 FKO655565 FUK655565 GEG655565 GOC655565 GXY655565 HHU655565 HRQ655565 IBM655565 ILI655565 IVE655565 JFA655565 JOW655565 JYS655565 KIO655565 KSK655565 LCG655565 LMC655565 LVY655565 MFU655565 MPQ655565 MZM655565 NJI655565 NTE655565 ODA655565 OMW655565 OWS655565 PGO655565 PQK655565 QAG655565 QKC655565 QTY655565 RDU655565 RNQ655565 RXM655565 SHI655565 SRE655565 TBA655565 TKW655565 TUS655565 UEO655565 UOK655565 UYG655565 VIC655565 VRY655565 WBU655565 WLQ655565 WVM655565 E721101 JA721101 SW721101 ACS721101 AMO721101 AWK721101 BGG721101 BQC721101 BZY721101 CJU721101 CTQ721101 DDM721101 DNI721101 DXE721101 EHA721101 EQW721101 FAS721101 FKO721101 FUK721101 GEG721101 GOC721101 GXY721101 HHU721101 HRQ721101 IBM721101 ILI721101 IVE721101 JFA721101 JOW721101 JYS721101 KIO721101 KSK721101 LCG721101 LMC721101 LVY721101 MFU721101 MPQ721101 MZM721101 NJI721101 NTE721101 ODA721101 OMW721101 OWS721101 PGO721101 PQK721101 QAG721101 QKC721101 QTY721101 RDU721101 RNQ721101 RXM721101 SHI721101 SRE721101 TBA721101 TKW721101 TUS721101 UEO721101 UOK721101 UYG721101 VIC721101 VRY721101 WBU721101 WLQ721101 WVM721101 E786637 JA786637 SW786637 ACS786637 AMO786637 AWK786637 BGG786637 BQC786637 BZY786637 CJU786637 CTQ786637 DDM786637 DNI786637 DXE786637 EHA786637 EQW786637 FAS786637 FKO786637 FUK786637 GEG786637 GOC786637 GXY786637 HHU786637 HRQ786637 IBM786637 ILI786637 IVE786637 JFA786637 JOW786637 JYS786637 KIO786637 KSK786637 LCG786637 LMC786637 LVY786637 MFU786637 MPQ786637 MZM786637 NJI786637 NTE786637 ODA786637 OMW786637 OWS786637 PGO786637 PQK786637 QAG786637 QKC786637 QTY786637 RDU786637 RNQ786637 RXM786637 SHI786637 SRE786637 TBA786637 TKW786637 TUS786637 UEO786637 UOK786637 UYG786637 VIC786637 VRY786637 WBU786637 WLQ786637 WVM786637 E852173 JA852173 SW852173 ACS852173 AMO852173 AWK852173 BGG852173 BQC852173 BZY852173 CJU852173 CTQ852173 DDM852173 DNI852173 DXE852173 EHA852173 EQW852173 FAS852173 FKO852173 FUK852173 GEG852173 GOC852173 GXY852173 HHU852173 HRQ852173 IBM852173 ILI852173 IVE852173 JFA852173 JOW852173 JYS852173 KIO852173 KSK852173 LCG852173 LMC852173 LVY852173 MFU852173 MPQ852173 MZM852173 NJI852173 NTE852173 ODA852173 OMW852173 OWS852173 PGO852173 PQK852173 QAG852173 QKC852173 QTY852173 RDU852173 RNQ852173 RXM852173 SHI852173 SRE852173 TBA852173 TKW852173 TUS852173 UEO852173 UOK852173 UYG852173 VIC852173 VRY852173 WBU852173 WLQ852173 WVM852173 E917709 JA917709 SW917709 ACS917709 AMO917709 AWK917709 BGG917709 BQC917709 BZY917709 CJU917709 CTQ917709 DDM917709 DNI917709 DXE917709 EHA917709 EQW917709 FAS917709 FKO917709 FUK917709 GEG917709 GOC917709 GXY917709 HHU917709 HRQ917709 IBM917709 ILI917709 IVE917709 JFA917709 JOW917709 JYS917709 KIO917709 KSK917709 LCG917709 LMC917709 LVY917709 MFU917709 MPQ917709 MZM917709 NJI917709 NTE917709 ODA917709 OMW917709 OWS917709 PGO917709 PQK917709 QAG917709 QKC917709 QTY917709 RDU917709 RNQ917709 RXM917709 SHI917709 SRE917709 TBA917709 TKW917709 TUS917709 UEO917709 UOK917709 UYG917709 VIC917709 VRY917709 WBU917709 WLQ917709 WVM917709 E983245 JA983245 SW983245 ACS983245 AMO983245 AWK983245 BGG983245 BQC983245 BZY983245 CJU983245 CTQ983245 DDM983245 DNI983245 DXE983245 EHA983245 EQW983245 FAS983245 FKO983245 FUK983245 GEG983245 GOC983245 GXY983245 HHU983245 HRQ983245 IBM983245 ILI983245 IVE983245 JFA983245 JOW983245 JYS983245 KIO983245 KSK983245 LCG983245 LMC983245 LVY983245 MFU983245 MPQ983245 MZM983245 NJI983245 NTE983245 ODA983245 OMW983245 OWS983245 PGO983245 PQK983245 QAG983245 QKC983245 QTY983245 RDU983245 RNQ983245 RXM983245 SHI983245 SRE983245 TBA983245 TKW983245 TUS983245 UEO983245 UOK983245 UYG983245 VIC983245 VRY983245 WBU983245 WLQ983245 WVM983245 E192 JA192 SW192 ACS192 AMO192 AWK192 BGG192 BQC192 BZY192 CJU192 CTQ192 DDM192 DNI192 DXE192 EHA192 EQW192 FAS192 FKO192 FUK192 GEG192 GOC192 GXY192 HHU192 HRQ192 IBM192 ILI192 IVE192 JFA192 JOW192 JYS192 KIO192 KSK192 LCG192 LMC192 LVY192 MFU192 MPQ192 MZM192 NJI192 NTE192 ODA192 OMW192 OWS192 PGO192 PQK192 QAG192 QKC192 QTY192 RDU192 RNQ192 RXM192 SHI192 SRE192 TBA192 TKW192 TUS192 UEO192 UOK192 UYG192 VIC192 VRY192 WBU192 WLQ192 WVM192 E65728 JA65728 SW65728 ACS65728 AMO65728 AWK65728 BGG65728 BQC65728 BZY65728 CJU65728 CTQ65728 DDM65728 DNI65728 DXE65728 EHA65728 EQW65728 FAS65728 FKO65728 FUK65728 GEG65728 GOC65728 GXY65728 HHU65728 HRQ65728 IBM65728 ILI65728 IVE65728 JFA65728 JOW65728 JYS65728 KIO65728 KSK65728 LCG65728 LMC65728 LVY65728 MFU65728 MPQ65728 MZM65728 NJI65728 NTE65728 ODA65728 OMW65728 OWS65728 PGO65728 PQK65728 QAG65728 QKC65728 QTY65728 RDU65728 RNQ65728 RXM65728 SHI65728 SRE65728 TBA65728 TKW65728 TUS65728 UEO65728 UOK65728 UYG65728 VIC65728 VRY65728 WBU65728 WLQ65728 WVM65728 E131264 JA131264 SW131264 ACS131264 AMO131264 AWK131264 BGG131264 BQC131264 BZY131264 CJU131264 CTQ131264 DDM131264 DNI131264 DXE131264 EHA131264 EQW131264 FAS131264 FKO131264 FUK131264 GEG131264 GOC131264 GXY131264 HHU131264 HRQ131264 IBM131264 ILI131264 IVE131264 JFA131264 JOW131264 JYS131264 KIO131264 KSK131264 LCG131264 LMC131264 LVY131264 MFU131264 MPQ131264 MZM131264 NJI131264 NTE131264 ODA131264 OMW131264 OWS131264 PGO131264 PQK131264 QAG131264 QKC131264 QTY131264 RDU131264 RNQ131264 RXM131264 SHI131264 SRE131264 TBA131264 TKW131264 TUS131264 UEO131264 UOK131264 UYG131264 VIC131264 VRY131264 WBU131264 WLQ131264 WVM131264 E196800 JA196800 SW196800 ACS196800 AMO196800 AWK196800 BGG196800 BQC196800 BZY196800 CJU196800 CTQ196800 DDM196800 DNI196800 DXE196800 EHA196800 EQW196800 FAS196800 FKO196800 FUK196800 GEG196800 GOC196800 GXY196800 HHU196800 HRQ196800 IBM196800 ILI196800 IVE196800 JFA196800 JOW196800 JYS196800 KIO196800 KSK196800 LCG196800 LMC196800 LVY196800 MFU196800 MPQ196800 MZM196800 NJI196800 NTE196800 ODA196800 OMW196800 OWS196800 PGO196800 PQK196800 QAG196800 QKC196800 QTY196800 RDU196800 RNQ196800 RXM196800 SHI196800 SRE196800 TBA196800 TKW196800 TUS196800 UEO196800 UOK196800 UYG196800 VIC196800 VRY196800 WBU196800 WLQ196800 WVM196800 E262336 JA262336 SW262336 ACS262336 AMO262336 AWK262336 BGG262336 BQC262336 BZY262336 CJU262336 CTQ262336 DDM262336 DNI262336 DXE262336 EHA262336 EQW262336 FAS262336 FKO262336 FUK262336 GEG262336 GOC262336 GXY262336 HHU262336 HRQ262336 IBM262336 ILI262336 IVE262336 JFA262336 JOW262336 JYS262336 KIO262336 KSK262336 LCG262336 LMC262336 LVY262336 MFU262336 MPQ262336 MZM262336 NJI262336 NTE262336 ODA262336 OMW262336 OWS262336 PGO262336 PQK262336 QAG262336 QKC262336 QTY262336 RDU262336 RNQ262336 RXM262336 SHI262336 SRE262336 TBA262336 TKW262336 TUS262336 UEO262336 UOK262336 UYG262336 VIC262336 VRY262336 WBU262336 WLQ262336 WVM262336 E327872 JA327872 SW327872 ACS327872 AMO327872 AWK327872 BGG327872 BQC327872 BZY327872 CJU327872 CTQ327872 DDM327872 DNI327872 DXE327872 EHA327872 EQW327872 FAS327872 FKO327872 FUK327872 GEG327872 GOC327872 GXY327872 HHU327872 HRQ327872 IBM327872 ILI327872 IVE327872 JFA327872 JOW327872 JYS327872 KIO327872 KSK327872 LCG327872 LMC327872 LVY327872 MFU327872 MPQ327872 MZM327872 NJI327872 NTE327872 ODA327872 OMW327872 OWS327872 PGO327872 PQK327872 QAG327872 QKC327872 QTY327872 RDU327872 RNQ327872 RXM327872 SHI327872 SRE327872 TBA327872 TKW327872 TUS327872 UEO327872 UOK327872 UYG327872 VIC327872 VRY327872 WBU327872 WLQ327872 WVM327872 E393408 JA393408 SW393408 ACS393408 AMO393408 AWK393408 BGG393408 BQC393408 BZY393408 CJU393408 CTQ393408 DDM393408 DNI393408 DXE393408 EHA393408 EQW393408 FAS393408 FKO393408 FUK393408 GEG393408 GOC393408 GXY393408 HHU393408 HRQ393408 IBM393408 ILI393408 IVE393408 JFA393408 JOW393408 JYS393408 KIO393408 KSK393408 LCG393408 LMC393408 LVY393408 MFU393408 MPQ393408 MZM393408 NJI393408 NTE393408 ODA393408 OMW393408 OWS393408 PGO393408 PQK393408 QAG393408 QKC393408 QTY393408 RDU393408 RNQ393408 RXM393408 SHI393408 SRE393408 TBA393408 TKW393408 TUS393408 UEO393408 UOK393408 UYG393408 VIC393408 VRY393408 WBU393408 WLQ393408 WVM393408 E458944 JA458944 SW458944 ACS458944 AMO458944 AWK458944 BGG458944 BQC458944 BZY458944 CJU458944 CTQ458944 DDM458944 DNI458944 DXE458944 EHA458944 EQW458944 FAS458944 FKO458944 FUK458944 GEG458944 GOC458944 GXY458944 HHU458944 HRQ458944 IBM458944 ILI458944 IVE458944 JFA458944 JOW458944 JYS458944 KIO458944 KSK458944 LCG458944 LMC458944 LVY458944 MFU458944 MPQ458944 MZM458944 NJI458944 NTE458944 ODA458944 OMW458944 OWS458944 PGO458944 PQK458944 QAG458944 QKC458944 QTY458944 RDU458944 RNQ458944 RXM458944 SHI458944 SRE458944 TBA458944 TKW458944 TUS458944 UEO458944 UOK458944 UYG458944 VIC458944 VRY458944 WBU458944 WLQ458944 WVM458944 E524480 JA524480 SW524480 ACS524480 AMO524480 AWK524480 BGG524480 BQC524480 BZY524480 CJU524480 CTQ524480 DDM524480 DNI524480 DXE524480 EHA524480 EQW524480 FAS524480 FKO524480 FUK524480 GEG524480 GOC524480 GXY524480 HHU524480 HRQ524480 IBM524480 ILI524480 IVE524480 JFA524480 JOW524480 JYS524480 KIO524480 KSK524480 LCG524480 LMC524480 LVY524480 MFU524480 MPQ524480 MZM524480 NJI524480 NTE524480 ODA524480 OMW524480 OWS524480 PGO524480 PQK524480 QAG524480 QKC524480 QTY524480 RDU524480 RNQ524480 RXM524480 SHI524480 SRE524480 TBA524480 TKW524480 TUS524480 UEO524480 UOK524480 UYG524480 VIC524480 VRY524480 WBU524480 WLQ524480 WVM524480 E590016 JA590016 SW590016 ACS590016 AMO590016 AWK590016 BGG590016 BQC590016 BZY590016 CJU590016 CTQ590016 DDM590016 DNI590016 DXE590016 EHA590016 EQW590016 FAS590016 FKO590016 FUK590016 GEG590016 GOC590016 GXY590016 HHU590016 HRQ590016 IBM590016 ILI590016 IVE590016 JFA590016 JOW590016 JYS590016 KIO590016 KSK590016 LCG590016 LMC590016 LVY590016 MFU590016 MPQ590016 MZM590016 NJI590016 NTE590016 ODA590016 OMW590016 OWS590016 PGO590016 PQK590016 QAG590016 QKC590016 QTY590016 RDU590016 RNQ590016 RXM590016 SHI590016 SRE590016 TBA590016 TKW590016 TUS590016 UEO590016 UOK590016 UYG590016 VIC590016 VRY590016 WBU590016 WLQ590016 WVM590016 E655552 JA655552 SW655552 ACS655552 AMO655552 AWK655552 BGG655552 BQC655552 BZY655552 CJU655552 CTQ655552 DDM655552 DNI655552 DXE655552 EHA655552 EQW655552 FAS655552 FKO655552 FUK655552 GEG655552 GOC655552 GXY655552 HHU655552 HRQ655552 IBM655552 ILI655552 IVE655552 JFA655552 JOW655552 JYS655552 KIO655552 KSK655552 LCG655552 LMC655552 LVY655552 MFU655552 MPQ655552 MZM655552 NJI655552 NTE655552 ODA655552 OMW655552 OWS655552 PGO655552 PQK655552 QAG655552 QKC655552 QTY655552 RDU655552 RNQ655552 RXM655552 SHI655552 SRE655552 TBA655552 TKW655552 TUS655552 UEO655552 UOK655552 UYG655552 VIC655552 VRY655552 WBU655552 WLQ655552 WVM655552 E721088 JA721088 SW721088 ACS721088 AMO721088 AWK721088 BGG721088 BQC721088 BZY721088 CJU721088 CTQ721088 DDM721088 DNI721088 DXE721088 EHA721088 EQW721088 FAS721088 FKO721088 FUK721088 GEG721088 GOC721088 GXY721088 HHU721088 HRQ721088 IBM721088 ILI721088 IVE721088 JFA721088 JOW721088 JYS721088 KIO721088 KSK721088 LCG721088 LMC721088 LVY721088 MFU721088 MPQ721088 MZM721088 NJI721088 NTE721088 ODA721088 OMW721088 OWS721088 PGO721088 PQK721088 QAG721088 QKC721088 QTY721088 RDU721088 RNQ721088 RXM721088 SHI721088 SRE721088 TBA721088 TKW721088 TUS721088 UEO721088 UOK721088 UYG721088 VIC721088 VRY721088 WBU721088 WLQ721088 WVM721088 E786624 JA786624 SW786624 ACS786624 AMO786624 AWK786624 BGG786624 BQC786624 BZY786624 CJU786624 CTQ786624 DDM786624 DNI786624 DXE786624 EHA786624 EQW786624 FAS786624 FKO786624 FUK786624 GEG786624 GOC786624 GXY786624 HHU786624 HRQ786624 IBM786624 ILI786624 IVE786624 JFA786624 JOW786624 JYS786624 KIO786624 KSK786624 LCG786624 LMC786624 LVY786624 MFU786624 MPQ786624 MZM786624 NJI786624 NTE786624 ODA786624 OMW786624 OWS786624 PGO786624 PQK786624 QAG786624 QKC786624 QTY786624 RDU786624 RNQ786624 RXM786624 SHI786624 SRE786624 TBA786624 TKW786624 TUS786624 UEO786624 UOK786624 UYG786624 VIC786624 VRY786624 WBU786624 WLQ786624 WVM786624 E852160 JA852160 SW852160 ACS852160 AMO852160 AWK852160 BGG852160 BQC852160 BZY852160 CJU852160 CTQ852160 DDM852160 DNI852160 DXE852160 EHA852160 EQW852160 FAS852160 FKO852160 FUK852160 GEG852160 GOC852160 GXY852160 HHU852160 HRQ852160 IBM852160 ILI852160 IVE852160 JFA852160 JOW852160 JYS852160 KIO852160 KSK852160 LCG852160 LMC852160 LVY852160 MFU852160 MPQ852160 MZM852160 NJI852160 NTE852160 ODA852160 OMW852160 OWS852160 PGO852160 PQK852160 QAG852160 QKC852160 QTY852160 RDU852160 RNQ852160 RXM852160 SHI852160 SRE852160 TBA852160 TKW852160 TUS852160 UEO852160 UOK852160 UYG852160 VIC852160 VRY852160 WBU852160 WLQ852160 WVM852160 E917696 JA917696 SW917696 ACS917696 AMO917696 AWK917696 BGG917696 BQC917696 BZY917696 CJU917696 CTQ917696 DDM917696 DNI917696 DXE917696 EHA917696 EQW917696 FAS917696 FKO917696 FUK917696 GEG917696 GOC917696 GXY917696 HHU917696 HRQ917696 IBM917696 ILI917696 IVE917696 JFA917696 JOW917696 JYS917696 KIO917696 KSK917696 LCG917696 LMC917696 LVY917696 MFU917696 MPQ917696 MZM917696 NJI917696 NTE917696 ODA917696 OMW917696 OWS917696 PGO917696 PQK917696 QAG917696 QKC917696 QTY917696 RDU917696 RNQ917696 RXM917696 SHI917696 SRE917696 TBA917696 TKW917696 TUS917696 UEO917696 UOK917696 UYG917696 VIC917696 VRY917696 WBU917696 WLQ917696 WVM917696 E983232 JA983232 SW983232 ACS983232 AMO983232 AWK983232 BGG983232 BQC983232 BZY983232 CJU983232 CTQ983232 DDM983232 DNI983232 DXE983232 EHA983232 EQW983232 FAS983232 FKO983232 FUK983232 GEG983232 GOC983232 GXY983232 HHU983232 HRQ983232 IBM983232 ILI983232 IVE983232 JFA983232 JOW983232 JYS983232 KIO983232 KSK983232 LCG983232 LMC983232 LVY983232 MFU983232 MPQ983232 MZM983232 NJI983232 NTE983232 ODA983232 OMW983232 OWS983232 PGO983232 PQK983232 QAG983232 QKC983232 QTY983232 RDU983232 RNQ983232 RXM983232 SHI983232 SRE983232 TBA983232 TKW983232 TUS983232 UEO983232 UOK983232 UYG983232 VIC983232 VRY983232 WBU983232 WLQ983232 WVM983232 E179 JA179 SW179 ACS179 AMO179 AWK179 BGG179 BQC179 BZY179 CJU179 CTQ179 DDM179 DNI179 DXE179 EHA179 EQW179 FAS179 FKO179 FUK179 GEG179 GOC179 GXY179 HHU179 HRQ179 IBM179 ILI179 IVE179 JFA179 JOW179 JYS179 KIO179 KSK179 LCG179 LMC179 LVY179 MFU179 MPQ179 MZM179 NJI179 NTE179 ODA179 OMW179 OWS179 PGO179 PQK179 QAG179 QKC179 QTY179 RDU179 RNQ179 RXM179 SHI179 SRE179 TBA179 TKW179 TUS179 UEO179 UOK179 UYG179 VIC179 VRY179 WBU179 WLQ179 WVM179 E65715 JA65715 SW65715 ACS65715 AMO65715 AWK65715 BGG65715 BQC65715 BZY65715 CJU65715 CTQ65715 DDM65715 DNI65715 DXE65715 EHA65715 EQW65715 FAS65715 FKO65715 FUK65715 GEG65715 GOC65715 GXY65715 HHU65715 HRQ65715 IBM65715 ILI65715 IVE65715 JFA65715 JOW65715 JYS65715 KIO65715 KSK65715 LCG65715 LMC65715 LVY65715 MFU65715 MPQ65715 MZM65715 NJI65715 NTE65715 ODA65715 OMW65715 OWS65715 PGO65715 PQK65715 QAG65715 QKC65715 QTY65715 RDU65715 RNQ65715 RXM65715 SHI65715 SRE65715 TBA65715 TKW65715 TUS65715 UEO65715 UOK65715 UYG65715 VIC65715 VRY65715 WBU65715 WLQ65715 WVM65715 E131251 JA131251 SW131251 ACS131251 AMO131251 AWK131251 BGG131251 BQC131251 BZY131251 CJU131251 CTQ131251 DDM131251 DNI131251 DXE131251 EHA131251 EQW131251 FAS131251 FKO131251 FUK131251 GEG131251 GOC131251 GXY131251 HHU131251 HRQ131251 IBM131251 ILI131251 IVE131251 JFA131251 JOW131251 JYS131251 KIO131251 KSK131251 LCG131251 LMC131251 LVY131251 MFU131251 MPQ131251 MZM131251 NJI131251 NTE131251 ODA131251 OMW131251 OWS131251 PGO131251 PQK131251 QAG131251 QKC131251 QTY131251 RDU131251 RNQ131251 RXM131251 SHI131251 SRE131251 TBA131251 TKW131251 TUS131251 UEO131251 UOK131251 UYG131251 VIC131251 VRY131251 WBU131251 WLQ131251 WVM131251 E196787 JA196787 SW196787 ACS196787 AMO196787 AWK196787 BGG196787 BQC196787 BZY196787 CJU196787 CTQ196787 DDM196787 DNI196787 DXE196787 EHA196787 EQW196787 FAS196787 FKO196787 FUK196787 GEG196787 GOC196787 GXY196787 HHU196787 HRQ196787 IBM196787 ILI196787 IVE196787 JFA196787 JOW196787 JYS196787 KIO196787 KSK196787 LCG196787 LMC196787 LVY196787 MFU196787 MPQ196787 MZM196787 NJI196787 NTE196787 ODA196787 OMW196787 OWS196787 PGO196787 PQK196787 QAG196787 QKC196787 QTY196787 RDU196787 RNQ196787 RXM196787 SHI196787 SRE196787 TBA196787 TKW196787 TUS196787 UEO196787 UOK196787 UYG196787 VIC196787 VRY196787 WBU196787 WLQ196787 WVM196787 E262323 JA262323 SW262323 ACS262323 AMO262323 AWK262323 BGG262323 BQC262323 BZY262323 CJU262323 CTQ262323 DDM262323 DNI262323 DXE262323 EHA262323 EQW262323 FAS262323 FKO262323 FUK262323 GEG262323 GOC262323 GXY262323 HHU262323 HRQ262323 IBM262323 ILI262323 IVE262323 JFA262323 JOW262323 JYS262323 KIO262323 KSK262323 LCG262323 LMC262323 LVY262323 MFU262323 MPQ262323 MZM262323 NJI262323 NTE262323 ODA262323 OMW262323 OWS262323 PGO262323 PQK262323 QAG262323 QKC262323 QTY262323 RDU262323 RNQ262323 RXM262323 SHI262323 SRE262323 TBA262323 TKW262323 TUS262323 UEO262323 UOK262323 UYG262323 VIC262323 VRY262323 WBU262323 WLQ262323 WVM262323 E327859 JA327859 SW327859 ACS327859 AMO327859 AWK327859 BGG327859 BQC327859 BZY327859 CJU327859 CTQ327859 DDM327859 DNI327859 DXE327859 EHA327859 EQW327859 FAS327859 FKO327859 FUK327859 GEG327859 GOC327859 GXY327859 HHU327859 HRQ327859 IBM327859 ILI327859 IVE327859 JFA327859 JOW327859 JYS327859 KIO327859 KSK327859 LCG327859 LMC327859 LVY327859 MFU327859 MPQ327859 MZM327859 NJI327859 NTE327859 ODA327859 OMW327859 OWS327859 PGO327859 PQK327859 QAG327859 QKC327859 QTY327859 RDU327859 RNQ327859 RXM327859 SHI327859 SRE327859 TBA327859 TKW327859 TUS327859 UEO327859 UOK327859 UYG327859 VIC327859 VRY327859 WBU327859 WLQ327859 WVM327859 E393395 JA393395 SW393395 ACS393395 AMO393395 AWK393395 BGG393395 BQC393395 BZY393395 CJU393395 CTQ393395 DDM393395 DNI393395 DXE393395 EHA393395 EQW393395 FAS393395 FKO393395 FUK393395 GEG393395 GOC393395 GXY393395 HHU393395 HRQ393395 IBM393395 ILI393395 IVE393395 JFA393395 JOW393395 JYS393395 KIO393395 KSK393395 LCG393395 LMC393395 LVY393395 MFU393395 MPQ393395 MZM393395 NJI393395 NTE393395 ODA393395 OMW393395 OWS393395 PGO393395 PQK393395 QAG393395 QKC393395 QTY393395 RDU393395 RNQ393395 RXM393395 SHI393395 SRE393395 TBA393395 TKW393395 TUS393395 UEO393395 UOK393395 UYG393395 VIC393395 VRY393395 WBU393395 WLQ393395 WVM393395 E458931 JA458931 SW458931 ACS458931 AMO458931 AWK458931 BGG458931 BQC458931 BZY458931 CJU458931 CTQ458931 DDM458931 DNI458931 DXE458931 EHA458931 EQW458931 FAS458931 FKO458931 FUK458931 GEG458931 GOC458931 GXY458931 HHU458931 HRQ458931 IBM458931 ILI458931 IVE458931 JFA458931 JOW458931 JYS458931 KIO458931 KSK458931 LCG458931 LMC458931 LVY458931 MFU458931 MPQ458931 MZM458931 NJI458931 NTE458931 ODA458931 OMW458931 OWS458931 PGO458931 PQK458931 QAG458931 QKC458931 QTY458931 RDU458931 RNQ458931 RXM458931 SHI458931 SRE458931 TBA458931 TKW458931 TUS458931 UEO458931 UOK458931 UYG458931 VIC458931 VRY458931 WBU458931 WLQ458931 WVM458931 E524467 JA524467 SW524467 ACS524467 AMO524467 AWK524467 BGG524467 BQC524467 BZY524467 CJU524467 CTQ524467 DDM524467 DNI524467 DXE524467 EHA524467 EQW524467 FAS524467 FKO524467 FUK524467 GEG524467 GOC524467 GXY524467 HHU524467 HRQ524467 IBM524467 ILI524467 IVE524467 JFA524467 JOW524467 JYS524467 KIO524467 KSK524467 LCG524467 LMC524467 LVY524467 MFU524467 MPQ524467 MZM524467 NJI524467 NTE524467 ODA524467 OMW524467 OWS524467 PGO524467 PQK524467 QAG524467 QKC524467 QTY524467 RDU524467 RNQ524467 RXM524467 SHI524467 SRE524467 TBA524467 TKW524467 TUS524467 UEO524467 UOK524467 UYG524467 VIC524467 VRY524467 WBU524467 WLQ524467 WVM524467 E590003 JA590003 SW590003 ACS590003 AMO590003 AWK590003 BGG590003 BQC590003 BZY590003 CJU590003 CTQ590003 DDM590003 DNI590003 DXE590003 EHA590003 EQW590003 FAS590003 FKO590003 FUK590003 GEG590003 GOC590003 GXY590003 HHU590003 HRQ590003 IBM590003 ILI590003 IVE590003 JFA590003 JOW590003 JYS590003 KIO590003 KSK590003 LCG590003 LMC590003 LVY590003 MFU590003 MPQ590003 MZM590003 NJI590003 NTE590003 ODA590003 OMW590003 OWS590003 PGO590003 PQK590003 QAG590003 QKC590003 QTY590003 RDU590003 RNQ590003 RXM590003 SHI590003 SRE590003 TBA590003 TKW590003 TUS590003 UEO590003 UOK590003 UYG590003 VIC590003 VRY590003 WBU590003 WLQ590003 WVM590003 E655539 JA655539 SW655539 ACS655539 AMO655539 AWK655539 BGG655539 BQC655539 BZY655539 CJU655539 CTQ655539 DDM655539 DNI655539 DXE655539 EHA655539 EQW655539 FAS655539 FKO655539 FUK655539 GEG655539 GOC655539 GXY655539 HHU655539 HRQ655539 IBM655539 ILI655539 IVE655539 JFA655539 JOW655539 JYS655539 KIO655539 KSK655539 LCG655539 LMC655539 LVY655539 MFU655539 MPQ655539 MZM655539 NJI655539 NTE655539 ODA655539 OMW655539 OWS655539 PGO655539 PQK655539 QAG655539 QKC655539 QTY655539 RDU655539 RNQ655539 RXM655539 SHI655539 SRE655539 TBA655539 TKW655539 TUS655539 UEO655539 UOK655539 UYG655539 VIC655539 VRY655539 WBU655539 WLQ655539 WVM655539 E721075 JA721075 SW721075 ACS721075 AMO721075 AWK721075 BGG721075 BQC721075 BZY721075 CJU721075 CTQ721075 DDM721075 DNI721075 DXE721075 EHA721075 EQW721075 FAS721075 FKO721075 FUK721075 GEG721075 GOC721075 GXY721075 HHU721075 HRQ721075 IBM721075 ILI721075 IVE721075 JFA721075 JOW721075 JYS721075 KIO721075 KSK721075 LCG721075 LMC721075 LVY721075 MFU721075 MPQ721075 MZM721075 NJI721075 NTE721075 ODA721075 OMW721075 OWS721075 PGO721075 PQK721075 QAG721075 QKC721075 QTY721075 RDU721075 RNQ721075 RXM721075 SHI721075 SRE721075 TBA721075 TKW721075 TUS721075 UEO721075 UOK721075 UYG721075 VIC721075 VRY721075 WBU721075 WLQ721075 WVM721075 E786611 JA786611 SW786611 ACS786611 AMO786611 AWK786611 BGG786611 BQC786611 BZY786611 CJU786611 CTQ786611 DDM786611 DNI786611 DXE786611 EHA786611 EQW786611 FAS786611 FKO786611 FUK786611 GEG786611 GOC786611 GXY786611 HHU786611 HRQ786611 IBM786611 ILI786611 IVE786611 JFA786611 JOW786611 JYS786611 KIO786611 KSK786611 LCG786611 LMC786611 LVY786611 MFU786611 MPQ786611 MZM786611 NJI786611 NTE786611 ODA786611 OMW786611 OWS786611 PGO786611 PQK786611 QAG786611 QKC786611 QTY786611 RDU786611 RNQ786611 RXM786611 SHI786611 SRE786611 TBA786611 TKW786611 TUS786611 UEO786611 UOK786611 UYG786611 VIC786611 VRY786611 WBU786611 WLQ786611 WVM786611 E852147 JA852147 SW852147 ACS852147 AMO852147 AWK852147 BGG852147 BQC852147 BZY852147 CJU852147 CTQ852147 DDM852147 DNI852147 DXE852147 EHA852147 EQW852147 FAS852147 FKO852147 FUK852147 GEG852147 GOC852147 GXY852147 HHU852147 HRQ852147 IBM852147 ILI852147 IVE852147 JFA852147 JOW852147 JYS852147 KIO852147 KSK852147 LCG852147 LMC852147 LVY852147 MFU852147 MPQ852147 MZM852147 NJI852147 NTE852147 ODA852147 OMW852147 OWS852147 PGO852147 PQK852147 QAG852147 QKC852147 QTY852147 RDU852147 RNQ852147 RXM852147 SHI852147 SRE852147 TBA852147 TKW852147 TUS852147 UEO852147 UOK852147 UYG852147 VIC852147 VRY852147 WBU852147 WLQ852147 WVM852147 E917683 JA917683 SW917683 ACS917683 AMO917683 AWK917683 BGG917683 BQC917683 BZY917683 CJU917683 CTQ917683 DDM917683 DNI917683 DXE917683 EHA917683 EQW917683 FAS917683 FKO917683 FUK917683 GEG917683 GOC917683 GXY917683 HHU917683 HRQ917683 IBM917683 ILI917683 IVE917683 JFA917683 JOW917683 JYS917683 KIO917683 KSK917683 LCG917683 LMC917683 LVY917683 MFU917683 MPQ917683 MZM917683 NJI917683 NTE917683 ODA917683 OMW917683 OWS917683 PGO917683 PQK917683 QAG917683 QKC917683 QTY917683 RDU917683 RNQ917683 RXM917683 SHI917683 SRE917683 TBA917683 TKW917683 TUS917683 UEO917683 UOK917683 UYG917683 VIC917683 VRY917683 WBU917683 WLQ917683 WVM917683 E983219 JA983219 SW983219 ACS983219 AMO983219 AWK983219 BGG983219 BQC983219 BZY983219 CJU983219 CTQ983219 DDM983219 DNI983219 DXE983219 EHA983219 EQW983219 FAS983219 FKO983219 FUK983219 GEG983219 GOC983219 GXY983219 HHU983219 HRQ983219 IBM983219 ILI983219 IVE983219 JFA983219 JOW983219 JYS983219 KIO983219 KSK983219 LCG983219 LMC983219 LVY983219 MFU983219 MPQ983219 MZM983219 NJI983219 NTE983219 ODA983219 OMW983219 OWS983219 PGO983219 PQK983219 QAG983219 QKC983219 QTY983219 RDU983219 RNQ983219 RXM983219 SHI983219 SRE983219 TBA983219 TKW983219 TUS983219 UEO983219 UOK983219 UYG983219 VIC983219 VRY983219 WBU983219 WLQ983219 WVM983219 E166 JA166 SW166 ACS166 AMO166 AWK166 BGG166 BQC166 BZY166 CJU166 CTQ166 DDM166 DNI166 DXE166 EHA166 EQW166 FAS166 FKO166 FUK166 GEG166 GOC166 GXY166 HHU166 HRQ166 IBM166 ILI166 IVE166 JFA166 JOW166 JYS166 KIO166 KSK166 LCG166 LMC166 LVY166 MFU166 MPQ166 MZM166 NJI166 NTE166 ODA166 OMW166 OWS166 PGO166 PQK166 QAG166 QKC166 QTY166 RDU166 RNQ166 RXM166 SHI166 SRE166 TBA166 TKW166 TUS166 UEO166 UOK166 UYG166 VIC166 VRY166 WBU166 WLQ166 WVM166 E65702 JA65702 SW65702 ACS65702 AMO65702 AWK65702 BGG65702 BQC65702 BZY65702 CJU65702 CTQ65702 DDM65702 DNI65702 DXE65702 EHA65702 EQW65702 FAS65702 FKO65702 FUK65702 GEG65702 GOC65702 GXY65702 HHU65702 HRQ65702 IBM65702 ILI65702 IVE65702 JFA65702 JOW65702 JYS65702 KIO65702 KSK65702 LCG65702 LMC65702 LVY65702 MFU65702 MPQ65702 MZM65702 NJI65702 NTE65702 ODA65702 OMW65702 OWS65702 PGO65702 PQK65702 QAG65702 QKC65702 QTY65702 RDU65702 RNQ65702 RXM65702 SHI65702 SRE65702 TBA65702 TKW65702 TUS65702 UEO65702 UOK65702 UYG65702 VIC65702 VRY65702 WBU65702 WLQ65702 WVM65702 E131238 JA131238 SW131238 ACS131238 AMO131238 AWK131238 BGG131238 BQC131238 BZY131238 CJU131238 CTQ131238 DDM131238 DNI131238 DXE131238 EHA131238 EQW131238 FAS131238 FKO131238 FUK131238 GEG131238 GOC131238 GXY131238 HHU131238 HRQ131238 IBM131238 ILI131238 IVE131238 JFA131238 JOW131238 JYS131238 KIO131238 KSK131238 LCG131238 LMC131238 LVY131238 MFU131238 MPQ131238 MZM131238 NJI131238 NTE131238 ODA131238 OMW131238 OWS131238 PGO131238 PQK131238 QAG131238 QKC131238 QTY131238 RDU131238 RNQ131238 RXM131238 SHI131238 SRE131238 TBA131238 TKW131238 TUS131238 UEO131238 UOK131238 UYG131238 VIC131238 VRY131238 WBU131238 WLQ131238 WVM131238 E196774 JA196774 SW196774 ACS196774 AMO196774 AWK196774 BGG196774 BQC196774 BZY196774 CJU196774 CTQ196774 DDM196774 DNI196774 DXE196774 EHA196774 EQW196774 FAS196774 FKO196774 FUK196774 GEG196774 GOC196774 GXY196774 HHU196774 HRQ196774 IBM196774 ILI196774 IVE196774 JFA196774 JOW196774 JYS196774 KIO196774 KSK196774 LCG196774 LMC196774 LVY196774 MFU196774 MPQ196774 MZM196774 NJI196774 NTE196774 ODA196774 OMW196774 OWS196774 PGO196774 PQK196774 QAG196774 QKC196774 QTY196774 RDU196774 RNQ196774 RXM196774 SHI196774 SRE196774 TBA196774 TKW196774 TUS196774 UEO196774 UOK196774 UYG196774 VIC196774 VRY196774 WBU196774 WLQ196774 WVM196774 E262310 JA262310 SW262310 ACS262310 AMO262310 AWK262310 BGG262310 BQC262310 BZY262310 CJU262310 CTQ262310 DDM262310 DNI262310 DXE262310 EHA262310 EQW262310 FAS262310 FKO262310 FUK262310 GEG262310 GOC262310 GXY262310 HHU262310 HRQ262310 IBM262310 ILI262310 IVE262310 JFA262310 JOW262310 JYS262310 KIO262310 KSK262310 LCG262310 LMC262310 LVY262310 MFU262310 MPQ262310 MZM262310 NJI262310 NTE262310 ODA262310 OMW262310 OWS262310 PGO262310 PQK262310 QAG262310 QKC262310 QTY262310 RDU262310 RNQ262310 RXM262310 SHI262310 SRE262310 TBA262310 TKW262310 TUS262310 UEO262310 UOK262310 UYG262310 VIC262310 VRY262310 WBU262310 WLQ262310 WVM262310 E327846 JA327846 SW327846 ACS327846 AMO327846 AWK327846 BGG327846 BQC327846 BZY327846 CJU327846 CTQ327846 DDM327846 DNI327846 DXE327846 EHA327846 EQW327846 FAS327846 FKO327846 FUK327846 GEG327846 GOC327846 GXY327846 HHU327846 HRQ327846 IBM327846 ILI327846 IVE327846 JFA327846 JOW327846 JYS327846 KIO327846 KSK327846 LCG327846 LMC327846 LVY327846 MFU327846 MPQ327846 MZM327846 NJI327846 NTE327846 ODA327846 OMW327846 OWS327846 PGO327846 PQK327846 QAG327846 QKC327846 QTY327846 RDU327846 RNQ327846 RXM327846 SHI327846 SRE327846 TBA327846 TKW327846 TUS327846 UEO327846 UOK327846 UYG327846 VIC327846 VRY327846 WBU327846 WLQ327846 WVM327846 E393382 JA393382 SW393382 ACS393382 AMO393382 AWK393382 BGG393382 BQC393382 BZY393382 CJU393382 CTQ393382 DDM393382 DNI393382 DXE393382 EHA393382 EQW393382 FAS393382 FKO393382 FUK393382 GEG393382 GOC393382 GXY393382 HHU393382 HRQ393382 IBM393382 ILI393382 IVE393382 JFA393382 JOW393382 JYS393382 KIO393382 KSK393382 LCG393382 LMC393382 LVY393382 MFU393382 MPQ393382 MZM393382 NJI393382 NTE393382 ODA393382 OMW393382 OWS393382 PGO393382 PQK393382 QAG393382 QKC393382 QTY393382 RDU393382 RNQ393382 RXM393382 SHI393382 SRE393382 TBA393382 TKW393382 TUS393382 UEO393382 UOK393382 UYG393382 VIC393382 VRY393382 WBU393382 WLQ393382 WVM393382 E458918 JA458918 SW458918 ACS458918 AMO458918 AWK458918 BGG458918 BQC458918 BZY458918 CJU458918 CTQ458918 DDM458918 DNI458918 DXE458918 EHA458918 EQW458918 FAS458918 FKO458918 FUK458918 GEG458918 GOC458918 GXY458918 HHU458918 HRQ458918 IBM458918 ILI458918 IVE458918 JFA458918 JOW458918 JYS458918 KIO458918 KSK458918 LCG458918 LMC458918 LVY458918 MFU458918 MPQ458918 MZM458918 NJI458918 NTE458918 ODA458918 OMW458918 OWS458918 PGO458918 PQK458918 QAG458918 QKC458918 QTY458918 RDU458918 RNQ458918 RXM458918 SHI458918 SRE458918 TBA458918 TKW458918 TUS458918 UEO458918 UOK458918 UYG458918 VIC458918 VRY458918 WBU458918 WLQ458918 WVM458918 E524454 JA524454 SW524454 ACS524454 AMO524454 AWK524454 BGG524454 BQC524454 BZY524454 CJU524454 CTQ524454 DDM524454 DNI524454 DXE524454 EHA524454 EQW524454 FAS524454 FKO524454 FUK524454 GEG524454 GOC524454 GXY524454 HHU524454 HRQ524454 IBM524454 ILI524454 IVE524454 JFA524454 JOW524454 JYS524454 KIO524454 KSK524454 LCG524454 LMC524454 LVY524454 MFU524454 MPQ524454 MZM524454 NJI524454 NTE524454 ODA524454 OMW524454 OWS524454 PGO524454 PQK524454 QAG524454 QKC524454 QTY524454 RDU524454 RNQ524454 RXM524454 SHI524454 SRE524454 TBA524454 TKW524454 TUS524454 UEO524454 UOK524454 UYG524454 VIC524454 VRY524454 WBU524454 WLQ524454 WVM524454 E589990 JA589990 SW589990 ACS589990 AMO589990 AWK589990 BGG589990 BQC589990 BZY589990 CJU589990 CTQ589990 DDM589990 DNI589990 DXE589990 EHA589990 EQW589990 FAS589990 FKO589990 FUK589990 GEG589990 GOC589990 GXY589990 HHU589990 HRQ589990 IBM589990 ILI589990 IVE589990 JFA589990 JOW589990 JYS589990 KIO589990 KSK589990 LCG589990 LMC589990 LVY589990 MFU589990 MPQ589990 MZM589990 NJI589990 NTE589990 ODA589990 OMW589990 OWS589990 PGO589990 PQK589990 QAG589990 QKC589990 QTY589990 RDU589990 RNQ589990 RXM589990 SHI589990 SRE589990 TBA589990 TKW589990 TUS589990 UEO589990 UOK589990 UYG589990 VIC589990 VRY589990 WBU589990 WLQ589990 WVM589990 E655526 JA655526 SW655526 ACS655526 AMO655526 AWK655526 BGG655526 BQC655526 BZY655526 CJU655526 CTQ655526 DDM655526 DNI655526 DXE655526 EHA655526 EQW655526 FAS655526 FKO655526 FUK655526 GEG655526 GOC655526 GXY655526 HHU655526 HRQ655526 IBM655526 ILI655526 IVE655526 JFA655526 JOW655526 JYS655526 KIO655526 KSK655526 LCG655526 LMC655526 LVY655526 MFU655526 MPQ655526 MZM655526 NJI655526 NTE655526 ODA655526 OMW655526 OWS655526 PGO655526 PQK655526 QAG655526 QKC655526 QTY655526 RDU655526 RNQ655526 RXM655526 SHI655526 SRE655526 TBA655526 TKW655526 TUS655526 UEO655526 UOK655526 UYG655526 VIC655526 VRY655526 WBU655526 WLQ655526 WVM655526 E721062 JA721062 SW721062 ACS721062 AMO721062 AWK721062 BGG721062 BQC721062 BZY721062 CJU721062 CTQ721062 DDM721062 DNI721062 DXE721062 EHA721062 EQW721062 FAS721062 FKO721062 FUK721062 GEG721062 GOC721062 GXY721062 HHU721062 HRQ721062 IBM721062 ILI721062 IVE721062 JFA721062 JOW721062 JYS721062 KIO721062 KSK721062 LCG721062 LMC721062 LVY721062 MFU721062 MPQ721062 MZM721062 NJI721062 NTE721062 ODA721062 OMW721062 OWS721062 PGO721062 PQK721062 QAG721062 QKC721062 QTY721062 RDU721062 RNQ721062 RXM721062 SHI721062 SRE721062 TBA721062 TKW721062 TUS721062 UEO721062 UOK721062 UYG721062 VIC721062 VRY721062 WBU721062 WLQ721062 WVM721062 E786598 JA786598 SW786598 ACS786598 AMO786598 AWK786598 BGG786598 BQC786598 BZY786598 CJU786598 CTQ786598 DDM786598 DNI786598 DXE786598 EHA786598 EQW786598 FAS786598 FKO786598 FUK786598 GEG786598 GOC786598 GXY786598 HHU786598 HRQ786598 IBM786598 ILI786598 IVE786598 JFA786598 JOW786598 JYS786598 KIO786598 KSK786598 LCG786598 LMC786598 LVY786598 MFU786598 MPQ786598 MZM786598 NJI786598 NTE786598 ODA786598 OMW786598 OWS786598 PGO786598 PQK786598 QAG786598 QKC786598 QTY786598 RDU786598 RNQ786598 RXM786598 SHI786598 SRE786598 TBA786598 TKW786598 TUS786598 UEO786598 UOK786598 UYG786598 VIC786598 VRY786598 WBU786598 WLQ786598 WVM786598 E852134 JA852134 SW852134 ACS852134 AMO852134 AWK852134 BGG852134 BQC852134 BZY852134 CJU852134 CTQ852134 DDM852134 DNI852134 DXE852134 EHA852134 EQW852134 FAS852134 FKO852134 FUK852134 GEG852134 GOC852134 GXY852134 HHU852134 HRQ852134 IBM852134 ILI852134 IVE852134 JFA852134 JOW852134 JYS852134 KIO852134 KSK852134 LCG852134 LMC852134 LVY852134 MFU852134 MPQ852134 MZM852134 NJI852134 NTE852134 ODA852134 OMW852134 OWS852134 PGO852134 PQK852134 QAG852134 QKC852134 QTY852134 RDU852134 RNQ852134 RXM852134 SHI852134 SRE852134 TBA852134 TKW852134 TUS852134 UEO852134 UOK852134 UYG852134 VIC852134 VRY852134 WBU852134 WLQ852134 WVM852134 E917670 JA917670 SW917670 ACS917670 AMO917670 AWK917670 BGG917670 BQC917670 BZY917670 CJU917670 CTQ917670 DDM917670 DNI917670 DXE917670 EHA917670 EQW917670 FAS917670 FKO917670 FUK917670 GEG917670 GOC917670 GXY917670 HHU917670 HRQ917670 IBM917670 ILI917670 IVE917670 JFA917670 JOW917670 JYS917670 KIO917670 KSK917670 LCG917670 LMC917670 LVY917670 MFU917670 MPQ917670 MZM917670 NJI917670 NTE917670 ODA917670 OMW917670 OWS917670 PGO917670 PQK917670 QAG917670 QKC917670 QTY917670 RDU917670 RNQ917670 RXM917670 SHI917670 SRE917670 TBA917670 TKW917670 TUS917670 UEO917670 UOK917670 UYG917670 VIC917670 VRY917670 WBU917670 WLQ917670 WVM917670 E983206 JA983206 SW983206 ACS983206 AMO983206 AWK983206 BGG983206 BQC983206 BZY983206 CJU983206 CTQ983206 DDM983206 DNI983206 DXE983206 EHA983206 EQW983206 FAS983206 FKO983206 FUK983206 GEG983206 GOC983206 GXY983206 HHU983206 HRQ983206 IBM983206 ILI983206 IVE983206 JFA983206 JOW983206 JYS983206 KIO983206 KSK983206 LCG983206 LMC983206 LVY983206 MFU983206 MPQ983206 MZM983206 NJI983206 NTE983206 ODA983206 OMW983206 OWS983206 PGO983206 PQK983206 QAG983206 QKC983206 QTY983206 RDU983206 RNQ983206 RXM983206 SHI983206 SRE983206 TBA983206 TKW983206 TUS983206 UEO983206 UOK983206 UYG983206 VIC983206 VRY983206 WBU983206 WLQ983206 WVM983206 E153 JA153 SW153 ACS153 AMO153 AWK153 BGG153 BQC153 BZY153 CJU153 CTQ153 DDM153 DNI153 DXE153 EHA153 EQW153 FAS153 FKO153 FUK153 GEG153 GOC153 GXY153 HHU153 HRQ153 IBM153 ILI153 IVE153 JFA153 JOW153 JYS153 KIO153 KSK153 LCG153 LMC153 LVY153 MFU153 MPQ153 MZM153 NJI153 NTE153 ODA153 OMW153 OWS153 PGO153 PQK153 QAG153 QKC153 QTY153 RDU153 RNQ153 RXM153 SHI153 SRE153 TBA153 TKW153 TUS153 UEO153 UOK153 UYG153 VIC153 VRY153 WBU153 WLQ153 WVM153 E65689 JA65689 SW65689 ACS65689 AMO65689 AWK65689 BGG65689 BQC65689 BZY65689 CJU65689 CTQ65689 DDM65689 DNI65689 DXE65689 EHA65689 EQW65689 FAS65689 FKO65689 FUK65689 GEG65689 GOC65689 GXY65689 HHU65689 HRQ65689 IBM65689 ILI65689 IVE65689 JFA65689 JOW65689 JYS65689 KIO65689 KSK65689 LCG65689 LMC65689 LVY65689 MFU65689 MPQ65689 MZM65689 NJI65689 NTE65689 ODA65689 OMW65689 OWS65689 PGO65689 PQK65689 QAG65689 QKC65689 QTY65689 RDU65689 RNQ65689 RXM65689 SHI65689 SRE65689 TBA65689 TKW65689 TUS65689 UEO65689 UOK65689 UYG65689 VIC65689 VRY65689 WBU65689 WLQ65689 WVM65689 E131225 JA131225 SW131225 ACS131225 AMO131225 AWK131225 BGG131225 BQC131225 BZY131225 CJU131225 CTQ131225 DDM131225 DNI131225 DXE131225 EHA131225 EQW131225 FAS131225 FKO131225 FUK131225 GEG131225 GOC131225 GXY131225 HHU131225 HRQ131225 IBM131225 ILI131225 IVE131225 JFA131225 JOW131225 JYS131225 KIO131225 KSK131225 LCG131225 LMC131225 LVY131225 MFU131225 MPQ131225 MZM131225 NJI131225 NTE131225 ODA131225 OMW131225 OWS131225 PGO131225 PQK131225 QAG131225 QKC131225 QTY131225 RDU131225 RNQ131225 RXM131225 SHI131225 SRE131225 TBA131225 TKW131225 TUS131225 UEO131225 UOK131225 UYG131225 VIC131225 VRY131225 WBU131225 WLQ131225 WVM131225 E196761 JA196761 SW196761 ACS196761 AMO196761 AWK196761 BGG196761 BQC196761 BZY196761 CJU196761 CTQ196761 DDM196761 DNI196761 DXE196761 EHA196761 EQW196761 FAS196761 FKO196761 FUK196761 GEG196761 GOC196761 GXY196761 HHU196761 HRQ196761 IBM196761 ILI196761 IVE196761 JFA196761 JOW196761 JYS196761 KIO196761 KSK196761 LCG196761 LMC196761 LVY196761 MFU196761 MPQ196761 MZM196761 NJI196761 NTE196761 ODA196761 OMW196761 OWS196761 PGO196761 PQK196761 QAG196761 QKC196761 QTY196761 RDU196761 RNQ196761 RXM196761 SHI196761 SRE196761 TBA196761 TKW196761 TUS196761 UEO196761 UOK196761 UYG196761 VIC196761 VRY196761 WBU196761 WLQ196761 WVM196761 E262297 JA262297 SW262297 ACS262297 AMO262297 AWK262297 BGG262297 BQC262297 BZY262297 CJU262297 CTQ262297 DDM262297 DNI262297 DXE262297 EHA262297 EQW262297 FAS262297 FKO262297 FUK262297 GEG262297 GOC262297 GXY262297 HHU262297 HRQ262297 IBM262297 ILI262297 IVE262297 JFA262297 JOW262297 JYS262297 KIO262297 KSK262297 LCG262297 LMC262297 LVY262297 MFU262297 MPQ262297 MZM262297 NJI262297 NTE262297 ODA262297 OMW262297 OWS262297 PGO262297 PQK262297 QAG262297 QKC262297 QTY262297 RDU262297 RNQ262297 RXM262297 SHI262297 SRE262297 TBA262297 TKW262297 TUS262297 UEO262297 UOK262297 UYG262297 VIC262297 VRY262297 WBU262297 WLQ262297 WVM262297 E327833 JA327833 SW327833 ACS327833 AMO327833 AWK327833 BGG327833 BQC327833 BZY327833 CJU327833 CTQ327833 DDM327833 DNI327833 DXE327833 EHA327833 EQW327833 FAS327833 FKO327833 FUK327833 GEG327833 GOC327833 GXY327833 HHU327833 HRQ327833 IBM327833 ILI327833 IVE327833 JFA327833 JOW327833 JYS327833 KIO327833 KSK327833 LCG327833 LMC327833 LVY327833 MFU327833 MPQ327833 MZM327833 NJI327833 NTE327833 ODA327833 OMW327833 OWS327833 PGO327833 PQK327833 QAG327833 QKC327833 QTY327833 RDU327833 RNQ327833 RXM327833 SHI327833 SRE327833 TBA327833 TKW327833 TUS327833 UEO327833 UOK327833 UYG327833 VIC327833 VRY327833 WBU327833 WLQ327833 WVM327833 E393369 JA393369 SW393369 ACS393369 AMO393369 AWK393369 BGG393369 BQC393369 BZY393369 CJU393369 CTQ393369 DDM393369 DNI393369 DXE393369 EHA393369 EQW393369 FAS393369 FKO393369 FUK393369 GEG393369 GOC393369 GXY393369 HHU393369 HRQ393369 IBM393369 ILI393369 IVE393369 JFA393369 JOW393369 JYS393369 KIO393369 KSK393369 LCG393369 LMC393369 LVY393369 MFU393369 MPQ393369 MZM393369 NJI393369 NTE393369 ODA393369 OMW393369 OWS393369 PGO393369 PQK393369 QAG393369 QKC393369 QTY393369 RDU393369 RNQ393369 RXM393369 SHI393369 SRE393369 TBA393369 TKW393369 TUS393369 UEO393369 UOK393369 UYG393369 VIC393369 VRY393369 WBU393369 WLQ393369 WVM393369 E458905 JA458905 SW458905 ACS458905 AMO458905 AWK458905 BGG458905 BQC458905 BZY458905 CJU458905 CTQ458905 DDM458905 DNI458905 DXE458905 EHA458905 EQW458905 FAS458905 FKO458905 FUK458905 GEG458905 GOC458905 GXY458905 HHU458905 HRQ458905 IBM458905 ILI458905 IVE458905 JFA458905 JOW458905 JYS458905 KIO458905 KSK458905 LCG458905 LMC458905 LVY458905 MFU458905 MPQ458905 MZM458905 NJI458905 NTE458905 ODA458905 OMW458905 OWS458905 PGO458905 PQK458905 QAG458905 QKC458905 QTY458905 RDU458905 RNQ458905 RXM458905 SHI458905 SRE458905 TBA458905 TKW458905 TUS458905 UEO458905 UOK458905 UYG458905 VIC458905 VRY458905 WBU458905 WLQ458905 WVM458905 E524441 JA524441 SW524441 ACS524441 AMO524441 AWK524441 BGG524441 BQC524441 BZY524441 CJU524441 CTQ524441 DDM524441 DNI524441 DXE524441 EHA524441 EQW524441 FAS524441 FKO524441 FUK524441 GEG524441 GOC524441 GXY524441 HHU524441 HRQ524441 IBM524441 ILI524441 IVE524441 JFA524441 JOW524441 JYS524441 KIO524441 KSK524441 LCG524441 LMC524441 LVY524441 MFU524441 MPQ524441 MZM524441 NJI524441 NTE524441 ODA524441 OMW524441 OWS524441 PGO524441 PQK524441 QAG524441 QKC524441 QTY524441 RDU524441 RNQ524441 RXM524441 SHI524441 SRE524441 TBA524441 TKW524441 TUS524441 UEO524441 UOK524441 UYG524441 VIC524441 VRY524441 WBU524441 WLQ524441 WVM524441 E589977 JA589977 SW589977 ACS589977 AMO589977 AWK589977 BGG589977 BQC589977 BZY589977 CJU589977 CTQ589977 DDM589977 DNI589977 DXE589977 EHA589977 EQW589977 FAS589977 FKO589977 FUK589977 GEG589977 GOC589977 GXY589977 HHU589977 HRQ589977 IBM589977 ILI589977 IVE589977 JFA589977 JOW589977 JYS589977 KIO589977 KSK589977 LCG589977 LMC589977 LVY589977 MFU589977 MPQ589977 MZM589977 NJI589977 NTE589977 ODA589977 OMW589977 OWS589977 PGO589977 PQK589977 QAG589977 QKC589977 QTY589977 RDU589977 RNQ589977 RXM589977 SHI589977 SRE589977 TBA589977 TKW589977 TUS589977 UEO589977 UOK589977 UYG589977 VIC589977 VRY589977 WBU589977 WLQ589977 WVM589977 E655513 JA655513 SW655513 ACS655513 AMO655513 AWK655513 BGG655513 BQC655513 BZY655513 CJU655513 CTQ655513 DDM655513 DNI655513 DXE655513 EHA655513 EQW655513 FAS655513 FKO655513 FUK655513 GEG655513 GOC655513 GXY655513 HHU655513 HRQ655513 IBM655513 ILI655513 IVE655513 JFA655513 JOW655513 JYS655513 KIO655513 KSK655513 LCG655513 LMC655513 LVY655513 MFU655513 MPQ655513 MZM655513 NJI655513 NTE655513 ODA655513 OMW655513 OWS655513 PGO655513 PQK655513 QAG655513 QKC655513 QTY655513 RDU655513 RNQ655513 RXM655513 SHI655513 SRE655513 TBA655513 TKW655513 TUS655513 UEO655513 UOK655513 UYG655513 VIC655513 VRY655513 WBU655513 WLQ655513 WVM655513 E721049 JA721049 SW721049 ACS721049 AMO721049 AWK721049 BGG721049 BQC721049 BZY721049 CJU721049 CTQ721049 DDM721049 DNI721049 DXE721049 EHA721049 EQW721049 FAS721049 FKO721049 FUK721049 GEG721049 GOC721049 GXY721049 HHU721049 HRQ721049 IBM721049 ILI721049 IVE721049 JFA721049 JOW721049 JYS721049 KIO721049 KSK721049 LCG721049 LMC721049 LVY721049 MFU721049 MPQ721049 MZM721049 NJI721049 NTE721049 ODA721049 OMW721049 OWS721049 PGO721049 PQK721049 QAG721049 QKC721049 QTY721049 RDU721049 RNQ721049 RXM721049 SHI721049 SRE721049 TBA721049 TKW721049 TUS721049 UEO721049 UOK721049 UYG721049 VIC721049 VRY721049 WBU721049 WLQ721049 WVM721049 E786585 JA786585 SW786585 ACS786585 AMO786585 AWK786585 BGG786585 BQC786585 BZY786585 CJU786585 CTQ786585 DDM786585 DNI786585 DXE786585 EHA786585 EQW786585 FAS786585 FKO786585 FUK786585 GEG786585 GOC786585 GXY786585 HHU786585 HRQ786585 IBM786585 ILI786585 IVE786585 JFA786585 JOW786585 JYS786585 KIO786585 KSK786585 LCG786585 LMC786585 LVY786585 MFU786585 MPQ786585 MZM786585 NJI786585 NTE786585 ODA786585 OMW786585 OWS786585 PGO786585 PQK786585 QAG786585 QKC786585 QTY786585 RDU786585 RNQ786585 RXM786585 SHI786585 SRE786585 TBA786585 TKW786585 TUS786585 UEO786585 UOK786585 UYG786585 VIC786585 VRY786585 WBU786585 WLQ786585 WVM786585 E852121 JA852121 SW852121 ACS852121 AMO852121 AWK852121 BGG852121 BQC852121 BZY852121 CJU852121 CTQ852121 DDM852121 DNI852121 DXE852121 EHA852121 EQW852121 FAS852121 FKO852121 FUK852121 GEG852121 GOC852121 GXY852121 HHU852121 HRQ852121 IBM852121 ILI852121 IVE852121 JFA852121 JOW852121 JYS852121 KIO852121 KSK852121 LCG852121 LMC852121 LVY852121 MFU852121 MPQ852121 MZM852121 NJI852121 NTE852121 ODA852121 OMW852121 OWS852121 PGO852121 PQK852121 QAG852121 QKC852121 QTY852121 RDU852121 RNQ852121 RXM852121 SHI852121 SRE852121 TBA852121 TKW852121 TUS852121 UEO852121 UOK852121 UYG852121 VIC852121 VRY852121 WBU852121 WLQ852121 WVM852121 E917657 JA917657 SW917657 ACS917657 AMO917657 AWK917657 BGG917657 BQC917657 BZY917657 CJU917657 CTQ917657 DDM917657 DNI917657 DXE917657 EHA917657 EQW917657 FAS917657 FKO917657 FUK917657 GEG917657 GOC917657 GXY917657 HHU917657 HRQ917657 IBM917657 ILI917657 IVE917657 JFA917657 JOW917657 JYS917657 KIO917657 KSK917657 LCG917657 LMC917657 LVY917657 MFU917657 MPQ917657 MZM917657 NJI917657 NTE917657 ODA917657 OMW917657 OWS917657 PGO917657 PQK917657 QAG917657 QKC917657 QTY917657 RDU917657 RNQ917657 RXM917657 SHI917657 SRE917657 TBA917657 TKW917657 TUS917657 UEO917657 UOK917657 UYG917657 VIC917657 VRY917657 WBU917657 WLQ917657 WVM917657 E983193 JA983193 SW983193 ACS983193 AMO983193 AWK983193 BGG983193 BQC983193 BZY983193 CJU983193 CTQ983193 DDM983193 DNI983193 DXE983193 EHA983193 EQW983193 FAS983193 FKO983193 FUK983193 GEG983193 GOC983193 GXY983193 HHU983193 HRQ983193 IBM983193 ILI983193 IVE983193 JFA983193 JOW983193 JYS983193 KIO983193 KSK983193 LCG983193 LMC983193 LVY983193 MFU983193 MPQ983193 MZM983193 NJI983193 NTE983193 ODA983193 OMW983193 OWS983193 PGO983193 PQK983193 QAG983193 QKC983193 QTY983193 RDU983193 RNQ983193 RXM983193 SHI983193 SRE983193 TBA983193 TKW983193 TUS983193 UEO983193 UOK983193 UYG983193 VIC983193 VRY983193 WBU983193 WLQ983193 WVM983193 E140 JA140 SW140 ACS140 AMO140 AWK140 BGG140 BQC140 BZY140 CJU140 CTQ140 DDM140 DNI140 DXE140 EHA140 EQW140 FAS140 FKO140 FUK140 GEG140 GOC140 GXY140 HHU140 HRQ140 IBM140 ILI140 IVE140 JFA140 JOW140 JYS140 KIO140 KSK140 LCG140 LMC140 LVY140 MFU140 MPQ140 MZM140 NJI140 NTE140 ODA140 OMW140 OWS140 PGO140 PQK140 QAG140 QKC140 QTY140 RDU140 RNQ140 RXM140 SHI140 SRE140 TBA140 TKW140 TUS140 UEO140 UOK140 UYG140 VIC140 VRY140 WBU140 WLQ140 WVM140 E65676 JA65676 SW65676 ACS65676 AMO65676 AWK65676 BGG65676 BQC65676 BZY65676 CJU65676 CTQ65676 DDM65676 DNI65676 DXE65676 EHA65676 EQW65676 FAS65676 FKO65676 FUK65676 GEG65676 GOC65676 GXY65676 HHU65676 HRQ65676 IBM65676 ILI65676 IVE65676 JFA65676 JOW65676 JYS65676 KIO65676 KSK65676 LCG65676 LMC65676 LVY65676 MFU65676 MPQ65676 MZM65676 NJI65676 NTE65676 ODA65676 OMW65676 OWS65676 PGO65676 PQK65676 QAG65676 QKC65676 QTY65676 RDU65676 RNQ65676 RXM65676 SHI65676 SRE65676 TBA65676 TKW65676 TUS65676 UEO65676 UOK65676 UYG65676 VIC65676 VRY65676 WBU65676 WLQ65676 WVM65676 E131212 JA131212 SW131212 ACS131212 AMO131212 AWK131212 BGG131212 BQC131212 BZY131212 CJU131212 CTQ131212 DDM131212 DNI131212 DXE131212 EHA131212 EQW131212 FAS131212 FKO131212 FUK131212 GEG131212 GOC131212 GXY131212 HHU131212 HRQ131212 IBM131212 ILI131212 IVE131212 JFA131212 JOW131212 JYS131212 KIO131212 KSK131212 LCG131212 LMC131212 LVY131212 MFU131212 MPQ131212 MZM131212 NJI131212 NTE131212 ODA131212 OMW131212 OWS131212 PGO131212 PQK131212 QAG131212 QKC131212 QTY131212 RDU131212 RNQ131212 RXM131212 SHI131212 SRE131212 TBA131212 TKW131212 TUS131212 UEO131212 UOK131212 UYG131212 VIC131212 VRY131212 WBU131212 WLQ131212 WVM131212 E196748 JA196748 SW196748 ACS196748 AMO196748 AWK196748 BGG196748 BQC196748 BZY196748 CJU196748 CTQ196748 DDM196748 DNI196748 DXE196748 EHA196748 EQW196748 FAS196748 FKO196748 FUK196748 GEG196748 GOC196748 GXY196748 HHU196748 HRQ196748 IBM196748 ILI196748 IVE196748 JFA196748 JOW196748 JYS196748 KIO196748 KSK196748 LCG196748 LMC196748 LVY196748 MFU196748 MPQ196748 MZM196748 NJI196748 NTE196748 ODA196748 OMW196748 OWS196748 PGO196748 PQK196748 QAG196748 QKC196748 QTY196748 RDU196748 RNQ196748 RXM196748 SHI196748 SRE196748 TBA196748 TKW196748 TUS196748 UEO196748 UOK196748 UYG196748 VIC196748 VRY196748 WBU196748 WLQ196748 WVM196748 E262284 JA262284 SW262284 ACS262284 AMO262284 AWK262284 BGG262284 BQC262284 BZY262284 CJU262284 CTQ262284 DDM262284 DNI262284 DXE262284 EHA262284 EQW262284 FAS262284 FKO262284 FUK262284 GEG262284 GOC262284 GXY262284 HHU262284 HRQ262284 IBM262284 ILI262284 IVE262284 JFA262284 JOW262284 JYS262284 KIO262284 KSK262284 LCG262284 LMC262284 LVY262284 MFU262284 MPQ262284 MZM262284 NJI262284 NTE262284 ODA262284 OMW262284 OWS262284 PGO262284 PQK262284 QAG262284 QKC262284 QTY262284 RDU262284 RNQ262284 RXM262284 SHI262284 SRE262284 TBA262284 TKW262284 TUS262284 UEO262284 UOK262284 UYG262284 VIC262284 VRY262284 WBU262284 WLQ262284 WVM262284 E327820 JA327820 SW327820 ACS327820 AMO327820 AWK327820 BGG327820 BQC327820 BZY327820 CJU327820 CTQ327820 DDM327820 DNI327820 DXE327820 EHA327820 EQW327820 FAS327820 FKO327820 FUK327820 GEG327820 GOC327820 GXY327820 HHU327820 HRQ327820 IBM327820 ILI327820 IVE327820 JFA327820 JOW327820 JYS327820 KIO327820 KSK327820 LCG327820 LMC327820 LVY327820 MFU327820 MPQ327820 MZM327820 NJI327820 NTE327820 ODA327820 OMW327820 OWS327820 PGO327820 PQK327820 QAG327820 QKC327820 QTY327820 RDU327820 RNQ327820 RXM327820 SHI327820 SRE327820 TBA327820 TKW327820 TUS327820 UEO327820 UOK327820 UYG327820 VIC327820 VRY327820 WBU327820 WLQ327820 WVM327820 E393356 JA393356 SW393356 ACS393356 AMO393356 AWK393356 BGG393356 BQC393356 BZY393356 CJU393356 CTQ393356 DDM393356 DNI393356 DXE393356 EHA393356 EQW393356 FAS393356 FKO393356 FUK393356 GEG393356 GOC393356 GXY393356 HHU393356 HRQ393356 IBM393356 ILI393356 IVE393356 JFA393356 JOW393356 JYS393356 KIO393356 KSK393356 LCG393356 LMC393356 LVY393356 MFU393356 MPQ393356 MZM393356 NJI393356 NTE393356 ODA393356 OMW393356 OWS393356 PGO393356 PQK393356 QAG393356 QKC393356 QTY393356 RDU393356 RNQ393356 RXM393356 SHI393356 SRE393356 TBA393356 TKW393356 TUS393356 UEO393356 UOK393356 UYG393356 VIC393356 VRY393356 WBU393356 WLQ393356 WVM393356 E458892 JA458892 SW458892 ACS458892 AMO458892 AWK458892 BGG458892 BQC458892 BZY458892 CJU458892 CTQ458892 DDM458892 DNI458892 DXE458892 EHA458892 EQW458892 FAS458892 FKO458892 FUK458892 GEG458892 GOC458892 GXY458892 HHU458892 HRQ458892 IBM458892 ILI458892 IVE458892 JFA458892 JOW458892 JYS458892 KIO458892 KSK458892 LCG458892 LMC458892 LVY458892 MFU458892 MPQ458892 MZM458892 NJI458892 NTE458892 ODA458892 OMW458892 OWS458892 PGO458892 PQK458892 QAG458892 QKC458892 QTY458892 RDU458892 RNQ458892 RXM458892 SHI458892 SRE458892 TBA458892 TKW458892 TUS458892 UEO458892 UOK458892 UYG458892 VIC458892 VRY458892 WBU458892 WLQ458892 WVM458892 E524428 JA524428 SW524428 ACS524428 AMO524428 AWK524428 BGG524428 BQC524428 BZY524428 CJU524428 CTQ524428 DDM524428 DNI524428 DXE524428 EHA524428 EQW524428 FAS524428 FKO524428 FUK524428 GEG524428 GOC524428 GXY524428 HHU524428 HRQ524428 IBM524428 ILI524428 IVE524428 JFA524428 JOW524428 JYS524428 KIO524428 KSK524428 LCG524428 LMC524428 LVY524428 MFU524428 MPQ524428 MZM524428 NJI524428 NTE524428 ODA524428 OMW524428 OWS524428 PGO524428 PQK524428 QAG524428 QKC524428 QTY524428 RDU524428 RNQ524428 RXM524428 SHI524428 SRE524428 TBA524428 TKW524428 TUS524428 UEO524428 UOK524428 UYG524428 VIC524428 VRY524428 WBU524428 WLQ524428 WVM524428 E589964 JA589964 SW589964 ACS589964 AMO589964 AWK589964 BGG589964 BQC589964 BZY589964 CJU589964 CTQ589964 DDM589964 DNI589964 DXE589964 EHA589964 EQW589964 FAS589964 FKO589964 FUK589964 GEG589964 GOC589964 GXY589964 HHU589964 HRQ589964 IBM589964 ILI589964 IVE589964 JFA589964 JOW589964 JYS589964 KIO589964 KSK589964 LCG589964 LMC589964 LVY589964 MFU589964 MPQ589964 MZM589964 NJI589964 NTE589964 ODA589964 OMW589964 OWS589964 PGO589964 PQK589964 QAG589964 QKC589964 QTY589964 RDU589964 RNQ589964 RXM589964 SHI589964 SRE589964 TBA589964 TKW589964 TUS589964 UEO589964 UOK589964 UYG589964 VIC589964 VRY589964 WBU589964 WLQ589964 WVM589964 E655500 JA655500 SW655500 ACS655500 AMO655500 AWK655500 BGG655500 BQC655500 BZY655500 CJU655500 CTQ655500 DDM655500 DNI655500 DXE655500 EHA655500 EQW655500 FAS655500 FKO655500 FUK655500 GEG655500 GOC655500 GXY655500 HHU655500 HRQ655500 IBM655500 ILI655500 IVE655500 JFA655500 JOW655500 JYS655500 KIO655500 KSK655500 LCG655500 LMC655500 LVY655500 MFU655500 MPQ655500 MZM655500 NJI655500 NTE655500 ODA655500 OMW655500 OWS655500 PGO655500 PQK655500 QAG655500 QKC655500 QTY655500 RDU655500 RNQ655500 RXM655500 SHI655500 SRE655500 TBA655500 TKW655500 TUS655500 UEO655500 UOK655500 UYG655500 VIC655500 VRY655500 WBU655500 WLQ655500 WVM655500 E721036 JA721036 SW721036 ACS721036 AMO721036 AWK721036 BGG721036 BQC721036 BZY721036 CJU721036 CTQ721036 DDM721036 DNI721036 DXE721036 EHA721036 EQW721036 FAS721036 FKO721036 FUK721036 GEG721036 GOC721036 GXY721036 HHU721036 HRQ721036 IBM721036 ILI721036 IVE721036 JFA721036 JOW721036 JYS721036 KIO721036 KSK721036 LCG721036 LMC721036 LVY721036 MFU721036 MPQ721036 MZM721036 NJI721036 NTE721036 ODA721036 OMW721036 OWS721036 PGO721036 PQK721036 QAG721036 QKC721036 QTY721036 RDU721036 RNQ721036 RXM721036 SHI721036 SRE721036 TBA721036 TKW721036 TUS721036 UEO721036 UOK721036 UYG721036 VIC721036 VRY721036 WBU721036 WLQ721036 WVM721036 E786572 JA786572 SW786572 ACS786572 AMO786572 AWK786572 BGG786572 BQC786572 BZY786572 CJU786572 CTQ786572 DDM786572 DNI786572 DXE786572 EHA786572 EQW786572 FAS786572 FKO786572 FUK786572 GEG786572 GOC786572 GXY786572 HHU786572 HRQ786572 IBM786572 ILI786572 IVE786572 JFA786572 JOW786572 JYS786572 KIO786572 KSK786572 LCG786572 LMC786572 LVY786572 MFU786572 MPQ786572 MZM786572 NJI786572 NTE786572 ODA786572 OMW786572 OWS786572 PGO786572 PQK786572 QAG786572 QKC786572 QTY786572 RDU786572 RNQ786572 RXM786572 SHI786572 SRE786572 TBA786572 TKW786572 TUS786572 UEO786572 UOK786572 UYG786572 VIC786572 VRY786572 WBU786572 WLQ786572 WVM786572 E852108 JA852108 SW852108 ACS852108 AMO852108 AWK852108 BGG852108 BQC852108 BZY852108 CJU852108 CTQ852108 DDM852108 DNI852108 DXE852108 EHA852108 EQW852108 FAS852108 FKO852108 FUK852108 GEG852108 GOC852108 GXY852108 HHU852108 HRQ852108 IBM852108 ILI852108 IVE852108 JFA852108 JOW852108 JYS852108 KIO852108 KSK852108 LCG852108 LMC852108 LVY852108 MFU852108 MPQ852108 MZM852108 NJI852108 NTE852108 ODA852108 OMW852108 OWS852108 PGO852108 PQK852108 QAG852108 QKC852108 QTY852108 RDU852108 RNQ852108 RXM852108 SHI852108 SRE852108 TBA852108 TKW852108 TUS852108 UEO852108 UOK852108 UYG852108 VIC852108 VRY852108 WBU852108 WLQ852108 WVM852108 E917644 JA917644 SW917644 ACS917644 AMO917644 AWK917644 BGG917644 BQC917644 BZY917644 CJU917644 CTQ917644 DDM917644 DNI917644 DXE917644 EHA917644 EQW917644 FAS917644 FKO917644 FUK917644 GEG917644 GOC917644 GXY917644 HHU917644 HRQ917644 IBM917644 ILI917644 IVE917644 JFA917644 JOW917644 JYS917644 KIO917644 KSK917644 LCG917644 LMC917644 LVY917644 MFU917644 MPQ917644 MZM917644 NJI917644 NTE917644 ODA917644 OMW917644 OWS917644 PGO917644 PQK917644 QAG917644 QKC917644 QTY917644 RDU917644 RNQ917644 RXM917644 SHI917644 SRE917644 TBA917644 TKW917644 TUS917644 UEO917644 UOK917644 UYG917644 VIC917644 VRY917644 WBU917644 WLQ917644 WVM917644 E983180 JA983180 SW983180 ACS983180 AMO983180 AWK983180 BGG983180 BQC983180 BZY983180 CJU983180 CTQ983180 DDM983180 DNI983180 DXE983180 EHA983180 EQW983180 FAS983180 FKO983180 FUK983180 GEG983180 GOC983180 GXY983180 HHU983180 HRQ983180 IBM983180 ILI983180 IVE983180 JFA983180 JOW983180 JYS983180 KIO983180 KSK983180 LCG983180 LMC983180 LVY983180 MFU983180 MPQ983180 MZM983180 NJI983180 NTE983180 ODA983180 OMW983180 OWS983180 PGO983180 PQK983180 QAG983180 QKC983180 QTY983180 RDU983180 RNQ983180 RXM983180 SHI983180 SRE983180 TBA983180 TKW983180 TUS983180 UEO983180 UOK983180 UYG983180 VIC983180 VRY983180 WBU983180 WLQ983180 WVM983180 E127 JA127 SW127 ACS127 AMO127 AWK127 BGG127 BQC127 BZY127 CJU127 CTQ127 DDM127 DNI127 DXE127 EHA127 EQW127 FAS127 FKO127 FUK127 GEG127 GOC127 GXY127 HHU127 HRQ127 IBM127 ILI127 IVE127 JFA127 JOW127 JYS127 KIO127 KSK127 LCG127 LMC127 LVY127 MFU127 MPQ127 MZM127 NJI127 NTE127 ODA127 OMW127 OWS127 PGO127 PQK127 QAG127 QKC127 QTY127 RDU127 RNQ127 RXM127 SHI127 SRE127 TBA127 TKW127 TUS127 UEO127 UOK127 UYG127 VIC127 VRY127 WBU127 WLQ127 WVM127 E65663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E131199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E196735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E262271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E327807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E393343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E458879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E524415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E589951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E655487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E721023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E786559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E852095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E917631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E983167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E114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E65650 JA65650 SW65650 ACS65650 AMO65650 AWK65650 BGG65650 BQC65650 BZY65650 CJU65650 CTQ65650 DDM65650 DNI65650 DXE65650 EHA65650 EQW65650 FAS65650 FKO65650 FUK65650 GEG65650 GOC65650 GXY65650 HHU65650 HRQ65650 IBM65650 ILI65650 IVE65650 JFA65650 JOW65650 JYS65650 KIO65650 KSK65650 LCG65650 LMC65650 LVY65650 MFU65650 MPQ65650 MZM65650 NJI65650 NTE65650 ODA65650 OMW65650 OWS65650 PGO65650 PQK65650 QAG65650 QKC65650 QTY65650 RDU65650 RNQ65650 RXM65650 SHI65650 SRE65650 TBA65650 TKW65650 TUS65650 UEO65650 UOK65650 UYG65650 VIC65650 VRY65650 WBU65650 WLQ65650 WVM65650 E131186 JA131186 SW131186 ACS131186 AMO131186 AWK131186 BGG131186 BQC131186 BZY131186 CJU131186 CTQ131186 DDM131186 DNI131186 DXE131186 EHA131186 EQW131186 FAS131186 FKO131186 FUK131186 GEG131186 GOC131186 GXY131186 HHU131186 HRQ131186 IBM131186 ILI131186 IVE131186 JFA131186 JOW131186 JYS131186 KIO131186 KSK131186 LCG131186 LMC131186 LVY131186 MFU131186 MPQ131186 MZM131186 NJI131186 NTE131186 ODA131186 OMW131186 OWS131186 PGO131186 PQK131186 QAG131186 QKC131186 QTY131186 RDU131186 RNQ131186 RXM131186 SHI131186 SRE131186 TBA131186 TKW131186 TUS131186 UEO131186 UOK131186 UYG131186 VIC131186 VRY131186 WBU131186 WLQ131186 WVM131186 E196722 JA196722 SW196722 ACS196722 AMO196722 AWK196722 BGG196722 BQC196722 BZY196722 CJU196722 CTQ196722 DDM196722 DNI196722 DXE196722 EHA196722 EQW196722 FAS196722 FKO196722 FUK196722 GEG196722 GOC196722 GXY196722 HHU196722 HRQ196722 IBM196722 ILI196722 IVE196722 JFA196722 JOW196722 JYS196722 KIO196722 KSK196722 LCG196722 LMC196722 LVY196722 MFU196722 MPQ196722 MZM196722 NJI196722 NTE196722 ODA196722 OMW196722 OWS196722 PGO196722 PQK196722 QAG196722 QKC196722 QTY196722 RDU196722 RNQ196722 RXM196722 SHI196722 SRE196722 TBA196722 TKW196722 TUS196722 UEO196722 UOK196722 UYG196722 VIC196722 VRY196722 WBU196722 WLQ196722 WVM196722 E262258 JA262258 SW262258 ACS262258 AMO262258 AWK262258 BGG262258 BQC262258 BZY262258 CJU262258 CTQ262258 DDM262258 DNI262258 DXE262258 EHA262258 EQW262258 FAS262258 FKO262258 FUK262258 GEG262258 GOC262258 GXY262258 HHU262258 HRQ262258 IBM262258 ILI262258 IVE262258 JFA262258 JOW262258 JYS262258 KIO262258 KSK262258 LCG262258 LMC262258 LVY262258 MFU262258 MPQ262258 MZM262258 NJI262258 NTE262258 ODA262258 OMW262258 OWS262258 PGO262258 PQK262258 QAG262258 QKC262258 QTY262258 RDU262258 RNQ262258 RXM262258 SHI262258 SRE262258 TBA262258 TKW262258 TUS262258 UEO262258 UOK262258 UYG262258 VIC262258 VRY262258 WBU262258 WLQ262258 WVM262258 E327794 JA327794 SW327794 ACS327794 AMO327794 AWK327794 BGG327794 BQC327794 BZY327794 CJU327794 CTQ327794 DDM327794 DNI327794 DXE327794 EHA327794 EQW327794 FAS327794 FKO327794 FUK327794 GEG327794 GOC327794 GXY327794 HHU327794 HRQ327794 IBM327794 ILI327794 IVE327794 JFA327794 JOW327794 JYS327794 KIO327794 KSK327794 LCG327794 LMC327794 LVY327794 MFU327794 MPQ327794 MZM327794 NJI327794 NTE327794 ODA327794 OMW327794 OWS327794 PGO327794 PQK327794 QAG327794 QKC327794 QTY327794 RDU327794 RNQ327794 RXM327794 SHI327794 SRE327794 TBA327794 TKW327794 TUS327794 UEO327794 UOK327794 UYG327794 VIC327794 VRY327794 WBU327794 WLQ327794 WVM327794 E393330 JA393330 SW393330 ACS393330 AMO393330 AWK393330 BGG393330 BQC393330 BZY393330 CJU393330 CTQ393330 DDM393330 DNI393330 DXE393330 EHA393330 EQW393330 FAS393330 FKO393330 FUK393330 GEG393330 GOC393330 GXY393330 HHU393330 HRQ393330 IBM393330 ILI393330 IVE393330 JFA393330 JOW393330 JYS393330 KIO393330 KSK393330 LCG393330 LMC393330 LVY393330 MFU393330 MPQ393330 MZM393330 NJI393330 NTE393330 ODA393330 OMW393330 OWS393330 PGO393330 PQK393330 QAG393330 QKC393330 QTY393330 RDU393330 RNQ393330 RXM393330 SHI393330 SRE393330 TBA393330 TKW393330 TUS393330 UEO393330 UOK393330 UYG393330 VIC393330 VRY393330 WBU393330 WLQ393330 WVM393330 E458866 JA458866 SW458866 ACS458866 AMO458866 AWK458866 BGG458866 BQC458866 BZY458866 CJU458866 CTQ458866 DDM458866 DNI458866 DXE458866 EHA458866 EQW458866 FAS458866 FKO458866 FUK458866 GEG458866 GOC458866 GXY458866 HHU458866 HRQ458866 IBM458866 ILI458866 IVE458866 JFA458866 JOW458866 JYS458866 KIO458866 KSK458866 LCG458866 LMC458866 LVY458866 MFU458866 MPQ458866 MZM458866 NJI458866 NTE458866 ODA458866 OMW458866 OWS458866 PGO458866 PQK458866 QAG458866 QKC458866 QTY458866 RDU458866 RNQ458866 RXM458866 SHI458866 SRE458866 TBA458866 TKW458866 TUS458866 UEO458866 UOK458866 UYG458866 VIC458866 VRY458866 WBU458866 WLQ458866 WVM458866 E524402 JA524402 SW524402 ACS524402 AMO524402 AWK524402 BGG524402 BQC524402 BZY524402 CJU524402 CTQ524402 DDM524402 DNI524402 DXE524402 EHA524402 EQW524402 FAS524402 FKO524402 FUK524402 GEG524402 GOC524402 GXY524402 HHU524402 HRQ524402 IBM524402 ILI524402 IVE524402 JFA524402 JOW524402 JYS524402 KIO524402 KSK524402 LCG524402 LMC524402 LVY524402 MFU524402 MPQ524402 MZM524402 NJI524402 NTE524402 ODA524402 OMW524402 OWS524402 PGO524402 PQK524402 QAG524402 QKC524402 QTY524402 RDU524402 RNQ524402 RXM524402 SHI524402 SRE524402 TBA524402 TKW524402 TUS524402 UEO524402 UOK524402 UYG524402 VIC524402 VRY524402 WBU524402 WLQ524402 WVM524402 E589938 JA589938 SW589938 ACS589938 AMO589938 AWK589938 BGG589938 BQC589938 BZY589938 CJU589938 CTQ589938 DDM589938 DNI589938 DXE589938 EHA589938 EQW589938 FAS589938 FKO589938 FUK589938 GEG589938 GOC589938 GXY589938 HHU589938 HRQ589938 IBM589938 ILI589938 IVE589938 JFA589938 JOW589938 JYS589938 KIO589938 KSK589938 LCG589938 LMC589938 LVY589938 MFU589938 MPQ589938 MZM589938 NJI589938 NTE589938 ODA589938 OMW589938 OWS589938 PGO589938 PQK589938 QAG589938 QKC589938 QTY589938 RDU589938 RNQ589938 RXM589938 SHI589938 SRE589938 TBA589938 TKW589938 TUS589938 UEO589938 UOK589938 UYG589938 VIC589938 VRY589938 WBU589938 WLQ589938 WVM589938 E655474 JA655474 SW655474 ACS655474 AMO655474 AWK655474 BGG655474 BQC655474 BZY655474 CJU655474 CTQ655474 DDM655474 DNI655474 DXE655474 EHA655474 EQW655474 FAS655474 FKO655474 FUK655474 GEG655474 GOC655474 GXY655474 HHU655474 HRQ655474 IBM655474 ILI655474 IVE655474 JFA655474 JOW655474 JYS655474 KIO655474 KSK655474 LCG655474 LMC655474 LVY655474 MFU655474 MPQ655474 MZM655474 NJI655474 NTE655474 ODA655474 OMW655474 OWS655474 PGO655474 PQK655474 QAG655474 QKC655474 QTY655474 RDU655474 RNQ655474 RXM655474 SHI655474 SRE655474 TBA655474 TKW655474 TUS655474 UEO655474 UOK655474 UYG655474 VIC655474 VRY655474 WBU655474 WLQ655474 WVM655474 E721010 JA721010 SW721010 ACS721010 AMO721010 AWK721010 BGG721010 BQC721010 BZY721010 CJU721010 CTQ721010 DDM721010 DNI721010 DXE721010 EHA721010 EQW721010 FAS721010 FKO721010 FUK721010 GEG721010 GOC721010 GXY721010 HHU721010 HRQ721010 IBM721010 ILI721010 IVE721010 JFA721010 JOW721010 JYS721010 KIO721010 KSK721010 LCG721010 LMC721010 LVY721010 MFU721010 MPQ721010 MZM721010 NJI721010 NTE721010 ODA721010 OMW721010 OWS721010 PGO721010 PQK721010 QAG721010 QKC721010 QTY721010 RDU721010 RNQ721010 RXM721010 SHI721010 SRE721010 TBA721010 TKW721010 TUS721010 UEO721010 UOK721010 UYG721010 VIC721010 VRY721010 WBU721010 WLQ721010 WVM721010 E786546 JA786546 SW786546 ACS786546 AMO786546 AWK786546 BGG786546 BQC786546 BZY786546 CJU786546 CTQ786546 DDM786546 DNI786546 DXE786546 EHA786546 EQW786546 FAS786546 FKO786546 FUK786546 GEG786546 GOC786546 GXY786546 HHU786546 HRQ786546 IBM786546 ILI786546 IVE786546 JFA786546 JOW786546 JYS786546 KIO786546 KSK786546 LCG786546 LMC786546 LVY786546 MFU786546 MPQ786546 MZM786546 NJI786546 NTE786546 ODA786546 OMW786546 OWS786546 PGO786546 PQK786546 QAG786546 QKC786546 QTY786546 RDU786546 RNQ786546 RXM786546 SHI786546 SRE786546 TBA786546 TKW786546 TUS786546 UEO786546 UOK786546 UYG786546 VIC786546 VRY786546 WBU786546 WLQ786546 WVM786546 E852082 JA852082 SW852082 ACS852082 AMO852082 AWK852082 BGG852082 BQC852082 BZY852082 CJU852082 CTQ852082 DDM852082 DNI852082 DXE852082 EHA852082 EQW852082 FAS852082 FKO852082 FUK852082 GEG852082 GOC852082 GXY852082 HHU852082 HRQ852082 IBM852082 ILI852082 IVE852082 JFA852082 JOW852082 JYS852082 KIO852082 KSK852082 LCG852082 LMC852082 LVY852082 MFU852082 MPQ852082 MZM852082 NJI852082 NTE852082 ODA852082 OMW852082 OWS852082 PGO852082 PQK852082 QAG852082 QKC852082 QTY852082 RDU852082 RNQ852082 RXM852082 SHI852082 SRE852082 TBA852082 TKW852082 TUS852082 UEO852082 UOK852082 UYG852082 VIC852082 VRY852082 WBU852082 WLQ852082 WVM852082 E917618 JA917618 SW917618 ACS917618 AMO917618 AWK917618 BGG917618 BQC917618 BZY917618 CJU917618 CTQ917618 DDM917618 DNI917618 DXE917618 EHA917618 EQW917618 FAS917618 FKO917618 FUK917618 GEG917618 GOC917618 GXY917618 HHU917618 HRQ917618 IBM917618 ILI917618 IVE917618 JFA917618 JOW917618 JYS917618 KIO917618 KSK917618 LCG917618 LMC917618 LVY917618 MFU917618 MPQ917618 MZM917618 NJI917618 NTE917618 ODA917618 OMW917618 OWS917618 PGO917618 PQK917618 QAG917618 QKC917618 QTY917618 RDU917618 RNQ917618 RXM917618 SHI917618 SRE917618 TBA917618 TKW917618 TUS917618 UEO917618 UOK917618 UYG917618 VIC917618 VRY917618 WBU917618 WLQ917618 WVM917618 E983154 JA983154 SW983154 ACS983154 AMO983154 AWK983154 BGG983154 BQC983154 BZY983154 CJU983154 CTQ983154 DDM983154 DNI983154 DXE983154 EHA983154 EQW983154 FAS983154 FKO983154 FUK983154 GEG983154 GOC983154 GXY983154 HHU983154 HRQ983154 IBM983154 ILI983154 IVE983154 JFA983154 JOW983154 JYS983154 KIO983154 KSK983154 LCG983154 LMC983154 LVY983154 MFU983154 MPQ983154 MZM983154 NJI983154 NTE983154 ODA983154 OMW983154 OWS983154 PGO983154 PQK983154 QAG983154 QKC983154 QTY983154 RDU983154 RNQ983154 RXM983154 SHI983154 SRE983154 TBA983154 TKW983154 TUS983154 UEO983154 UOK983154 UYG983154 VIC983154 VRY983154 WBU983154 WLQ983154 WVM983154 E101 JA101 SW101 ACS101 AMO101 AWK101 BGG101 BQC101 BZY101 CJU101 CTQ101 DDM101 DNI101 DXE101 EHA101 EQW101 FAS101 FKO101 FUK101 GEG101 GOC101 GXY101 HHU101 HRQ101 IBM101 ILI101 IVE101 JFA101 JOW101 JYS101 KIO101 KSK101 LCG101 LMC101 LVY101 MFU101 MPQ101 MZM101 NJI101 NTE101 ODA101 OMW101 OWS101 PGO101 PQK101 QAG101 QKC101 QTY101 RDU101 RNQ101 RXM101 SHI101 SRE101 TBA101 TKW101 TUS101 UEO101 UOK101 UYG101 VIC101 VRY101 WBU101 WLQ101 WVM101 E65637 JA65637 SW65637 ACS65637 AMO65637 AWK65637 BGG65637 BQC65637 BZY65637 CJU65637 CTQ65637 DDM65637 DNI65637 DXE65637 EHA65637 EQW65637 FAS65637 FKO65637 FUK65637 GEG65637 GOC65637 GXY65637 HHU65637 HRQ65637 IBM65637 ILI65637 IVE65637 JFA65637 JOW65637 JYS65637 KIO65637 KSK65637 LCG65637 LMC65637 LVY65637 MFU65637 MPQ65637 MZM65637 NJI65637 NTE65637 ODA65637 OMW65637 OWS65637 PGO65637 PQK65637 QAG65637 QKC65637 QTY65637 RDU65637 RNQ65637 RXM65637 SHI65637 SRE65637 TBA65637 TKW65637 TUS65637 UEO65637 UOK65637 UYG65637 VIC65637 VRY65637 WBU65637 WLQ65637 WVM65637 E131173 JA131173 SW131173 ACS131173 AMO131173 AWK131173 BGG131173 BQC131173 BZY131173 CJU131173 CTQ131173 DDM131173 DNI131173 DXE131173 EHA131173 EQW131173 FAS131173 FKO131173 FUK131173 GEG131173 GOC131173 GXY131173 HHU131173 HRQ131173 IBM131173 ILI131173 IVE131173 JFA131173 JOW131173 JYS131173 KIO131173 KSK131173 LCG131173 LMC131173 LVY131173 MFU131173 MPQ131173 MZM131173 NJI131173 NTE131173 ODA131173 OMW131173 OWS131173 PGO131173 PQK131173 QAG131173 QKC131173 QTY131173 RDU131173 RNQ131173 RXM131173 SHI131173 SRE131173 TBA131173 TKW131173 TUS131173 UEO131173 UOK131173 UYG131173 VIC131173 VRY131173 WBU131173 WLQ131173 WVM131173 E196709 JA196709 SW196709 ACS196709 AMO196709 AWK196709 BGG196709 BQC196709 BZY196709 CJU196709 CTQ196709 DDM196709 DNI196709 DXE196709 EHA196709 EQW196709 FAS196709 FKO196709 FUK196709 GEG196709 GOC196709 GXY196709 HHU196709 HRQ196709 IBM196709 ILI196709 IVE196709 JFA196709 JOW196709 JYS196709 KIO196709 KSK196709 LCG196709 LMC196709 LVY196709 MFU196709 MPQ196709 MZM196709 NJI196709 NTE196709 ODA196709 OMW196709 OWS196709 PGO196709 PQK196709 QAG196709 QKC196709 QTY196709 RDU196709 RNQ196709 RXM196709 SHI196709 SRE196709 TBA196709 TKW196709 TUS196709 UEO196709 UOK196709 UYG196709 VIC196709 VRY196709 WBU196709 WLQ196709 WVM196709 E262245 JA262245 SW262245 ACS262245 AMO262245 AWK262245 BGG262245 BQC262245 BZY262245 CJU262245 CTQ262245 DDM262245 DNI262245 DXE262245 EHA262245 EQW262245 FAS262245 FKO262245 FUK262245 GEG262245 GOC262245 GXY262245 HHU262245 HRQ262245 IBM262245 ILI262245 IVE262245 JFA262245 JOW262245 JYS262245 KIO262245 KSK262245 LCG262245 LMC262245 LVY262245 MFU262245 MPQ262245 MZM262245 NJI262245 NTE262245 ODA262245 OMW262245 OWS262245 PGO262245 PQK262245 QAG262245 QKC262245 QTY262245 RDU262245 RNQ262245 RXM262245 SHI262245 SRE262245 TBA262245 TKW262245 TUS262245 UEO262245 UOK262245 UYG262245 VIC262245 VRY262245 WBU262245 WLQ262245 WVM262245 E327781 JA327781 SW327781 ACS327781 AMO327781 AWK327781 BGG327781 BQC327781 BZY327781 CJU327781 CTQ327781 DDM327781 DNI327781 DXE327781 EHA327781 EQW327781 FAS327781 FKO327781 FUK327781 GEG327781 GOC327781 GXY327781 HHU327781 HRQ327781 IBM327781 ILI327781 IVE327781 JFA327781 JOW327781 JYS327781 KIO327781 KSK327781 LCG327781 LMC327781 LVY327781 MFU327781 MPQ327781 MZM327781 NJI327781 NTE327781 ODA327781 OMW327781 OWS327781 PGO327781 PQK327781 QAG327781 QKC327781 QTY327781 RDU327781 RNQ327781 RXM327781 SHI327781 SRE327781 TBA327781 TKW327781 TUS327781 UEO327781 UOK327781 UYG327781 VIC327781 VRY327781 WBU327781 WLQ327781 WVM327781 E393317 JA393317 SW393317 ACS393317 AMO393317 AWK393317 BGG393317 BQC393317 BZY393317 CJU393317 CTQ393317 DDM393317 DNI393317 DXE393317 EHA393317 EQW393317 FAS393317 FKO393317 FUK393317 GEG393317 GOC393317 GXY393317 HHU393317 HRQ393317 IBM393317 ILI393317 IVE393317 JFA393317 JOW393317 JYS393317 KIO393317 KSK393317 LCG393317 LMC393317 LVY393317 MFU393317 MPQ393317 MZM393317 NJI393317 NTE393317 ODA393317 OMW393317 OWS393317 PGO393317 PQK393317 QAG393317 QKC393317 QTY393317 RDU393317 RNQ393317 RXM393317 SHI393317 SRE393317 TBA393317 TKW393317 TUS393317 UEO393317 UOK393317 UYG393317 VIC393317 VRY393317 WBU393317 WLQ393317 WVM393317 E458853 JA458853 SW458853 ACS458853 AMO458853 AWK458853 BGG458853 BQC458853 BZY458853 CJU458853 CTQ458853 DDM458853 DNI458853 DXE458853 EHA458853 EQW458853 FAS458853 FKO458853 FUK458853 GEG458853 GOC458853 GXY458853 HHU458853 HRQ458853 IBM458853 ILI458853 IVE458853 JFA458853 JOW458853 JYS458853 KIO458853 KSK458853 LCG458853 LMC458853 LVY458853 MFU458853 MPQ458853 MZM458853 NJI458853 NTE458853 ODA458853 OMW458853 OWS458853 PGO458853 PQK458853 QAG458853 QKC458853 QTY458853 RDU458853 RNQ458853 RXM458853 SHI458853 SRE458853 TBA458853 TKW458853 TUS458853 UEO458853 UOK458853 UYG458853 VIC458853 VRY458853 WBU458853 WLQ458853 WVM458853 E524389 JA524389 SW524389 ACS524389 AMO524389 AWK524389 BGG524389 BQC524389 BZY524389 CJU524389 CTQ524389 DDM524389 DNI524389 DXE524389 EHA524389 EQW524389 FAS524389 FKO524389 FUK524389 GEG524389 GOC524389 GXY524389 HHU524389 HRQ524389 IBM524389 ILI524389 IVE524389 JFA524389 JOW524389 JYS524389 KIO524389 KSK524389 LCG524389 LMC524389 LVY524389 MFU524389 MPQ524389 MZM524389 NJI524389 NTE524389 ODA524389 OMW524389 OWS524389 PGO524389 PQK524389 QAG524389 QKC524389 QTY524389 RDU524389 RNQ524389 RXM524389 SHI524389 SRE524389 TBA524389 TKW524389 TUS524389 UEO524389 UOK524389 UYG524389 VIC524389 VRY524389 WBU524389 WLQ524389 WVM524389 E589925 JA589925 SW589925 ACS589925 AMO589925 AWK589925 BGG589925 BQC589925 BZY589925 CJU589925 CTQ589925 DDM589925 DNI589925 DXE589925 EHA589925 EQW589925 FAS589925 FKO589925 FUK589925 GEG589925 GOC589925 GXY589925 HHU589925 HRQ589925 IBM589925 ILI589925 IVE589925 JFA589925 JOW589925 JYS589925 KIO589925 KSK589925 LCG589925 LMC589925 LVY589925 MFU589925 MPQ589925 MZM589925 NJI589925 NTE589925 ODA589925 OMW589925 OWS589925 PGO589925 PQK589925 QAG589925 QKC589925 QTY589925 RDU589925 RNQ589925 RXM589925 SHI589925 SRE589925 TBA589925 TKW589925 TUS589925 UEO589925 UOK589925 UYG589925 VIC589925 VRY589925 WBU589925 WLQ589925 WVM589925 E655461 JA655461 SW655461 ACS655461 AMO655461 AWK655461 BGG655461 BQC655461 BZY655461 CJU655461 CTQ655461 DDM655461 DNI655461 DXE655461 EHA655461 EQW655461 FAS655461 FKO655461 FUK655461 GEG655461 GOC655461 GXY655461 HHU655461 HRQ655461 IBM655461 ILI655461 IVE655461 JFA655461 JOW655461 JYS655461 KIO655461 KSK655461 LCG655461 LMC655461 LVY655461 MFU655461 MPQ655461 MZM655461 NJI655461 NTE655461 ODA655461 OMW655461 OWS655461 PGO655461 PQK655461 QAG655461 QKC655461 QTY655461 RDU655461 RNQ655461 RXM655461 SHI655461 SRE655461 TBA655461 TKW655461 TUS655461 UEO655461 UOK655461 UYG655461 VIC655461 VRY655461 WBU655461 WLQ655461 WVM655461 E720997 JA720997 SW720997 ACS720997 AMO720997 AWK720997 BGG720997 BQC720997 BZY720997 CJU720997 CTQ720997 DDM720997 DNI720997 DXE720997 EHA720997 EQW720997 FAS720997 FKO720997 FUK720997 GEG720997 GOC720997 GXY720997 HHU720997 HRQ720997 IBM720997 ILI720997 IVE720997 JFA720997 JOW720997 JYS720997 KIO720997 KSK720997 LCG720997 LMC720997 LVY720997 MFU720997 MPQ720997 MZM720997 NJI720997 NTE720997 ODA720997 OMW720997 OWS720997 PGO720997 PQK720997 QAG720997 QKC720997 QTY720997 RDU720997 RNQ720997 RXM720997 SHI720997 SRE720997 TBA720997 TKW720997 TUS720997 UEO720997 UOK720997 UYG720997 VIC720997 VRY720997 WBU720997 WLQ720997 WVM720997 E786533 JA786533 SW786533 ACS786533 AMO786533 AWK786533 BGG786533 BQC786533 BZY786533 CJU786533 CTQ786533 DDM786533 DNI786533 DXE786533 EHA786533 EQW786533 FAS786533 FKO786533 FUK786533 GEG786533 GOC786533 GXY786533 HHU786533 HRQ786533 IBM786533 ILI786533 IVE786533 JFA786533 JOW786533 JYS786533 KIO786533 KSK786533 LCG786533 LMC786533 LVY786533 MFU786533 MPQ786533 MZM786533 NJI786533 NTE786533 ODA786533 OMW786533 OWS786533 PGO786533 PQK786533 QAG786533 QKC786533 QTY786533 RDU786533 RNQ786533 RXM786533 SHI786533 SRE786533 TBA786533 TKW786533 TUS786533 UEO786533 UOK786533 UYG786533 VIC786533 VRY786533 WBU786533 WLQ786533 WVM786533 E852069 JA852069 SW852069 ACS852069 AMO852069 AWK852069 BGG852069 BQC852069 BZY852069 CJU852069 CTQ852069 DDM852069 DNI852069 DXE852069 EHA852069 EQW852069 FAS852069 FKO852069 FUK852069 GEG852069 GOC852069 GXY852069 HHU852069 HRQ852069 IBM852069 ILI852069 IVE852069 JFA852069 JOW852069 JYS852069 KIO852069 KSK852069 LCG852069 LMC852069 LVY852069 MFU852069 MPQ852069 MZM852069 NJI852069 NTE852069 ODA852069 OMW852069 OWS852069 PGO852069 PQK852069 QAG852069 QKC852069 QTY852069 RDU852069 RNQ852069 RXM852069 SHI852069 SRE852069 TBA852069 TKW852069 TUS852069 UEO852069 UOK852069 UYG852069 VIC852069 VRY852069 WBU852069 WLQ852069 WVM852069 E917605 JA917605 SW917605 ACS917605 AMO917605 AWK917605 BGG917605 BQC917605 BZY917605 CJU917605 CTQ917605 DDM917605 DNI917605 DXE917605 EHA917605 EQW917605 FAS917605 FKO917605 FUK917605 GEG917605 GOC917605 GXY917605 HHU917605 HRQ917605 IBM917605 ILI917605 IVE917605 JFA917605 JOW917605 JYS917605 KIO917605 KSK917605 LCG917605 LMC917605 LVY917605 MFU917605 MPQ917605 MZM917605 NJI917605 NTE917605 ODA917605 OMW917605 OWS917605 PGO917605 PQK917605 QAG917605 QKC917605 QTY917605 RDU917605 RNQ917605 RXM917605 SHI917605 SRE917605 TBA917605 TKW917605 TUS917605 UEO917605 UOK917605 UYG917605 VIC917605 VRY917605 WBU917605 WLQ917605 WVM917605 E983141 JA983141 SW983141 ACS983141 AMO983141 AWK983141 BGG983141 BQC983141 BZY983141 CJU983141 CTQ983141 DDM983141 DNI983141 DXE983141 EHA983141 EQW983141 FAS983141 FKO983141 FUK983141 GEG983141 GOC983141 GXY983141 HHU983141 HRQ983141 IBM983141 ILI983141 IVE983141 JFA983141 JOW983141 JYS983141 KIO983141 KSK983141 LCG983141 LMC983141 LVY983141 MFU983141 MPQ983141 MZM983141 NJI983141 NTE983141 ODA983141 OMW983141 OWS983141 PGO983141 PQK983141 QAG983141 QKC983141 QTY983141 RDU983141 RNQ983141 RXM983141 SHI983141 SRE983141 TBA983141 TKW983141 TUS983141 UEO983141 UOK983141 UYG983141 VIC983141 VRY983141 WBU983141 WLQ983141 WVM983141 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E75 JA75 SW75 ACS75 AMO75 AWK75 BGG75 BQC75 BZY75 CJU75 CTQ75 DDM75 DNI75 DXE75 EHA75 EQW75 FAS75 FKO75 FUK75 GEG75 GOC75 GXY75 HHU75 HRQ75 IBM75 ILI75 IVE75 JFA75 JOW75 JYS75 KIO75 KSK75 LCG75 LMC75 LVY75 MFU75 MPQ75 MZM75 NJI75 NTE75 ODA75 OMW75 OWS75 PGO75 PQK75 QAG75 QKC75 QTY75 RDU75 RNQ75 RXM75 SHI75 SRE75 TBA75 TKW75 TUS75 UEO75 UOK75 UYG75 VIC75 VRY75 WBU75 WLQ75 WVM75 E65611 JA65611 SW65611 ACS65611 AMO65611 AWK65611 BGG65611 BQC65611 BZY65611 CJU65611 CTQ65611 DDM65611 DNI65611 DXE65611 EHA65611 EQW65611 FAS65611 FKO65611 FUK65611 GEG65611 GOC65611 GXY65611 HHU65611 HRQ65611 IBM65611 ILI65611 IVE65611 JFA65611 JOW65611 JYS65611 KIO65611 KSK65611 LCG65611 LMC65611 LVY65611 MFU65611 MPQ65611 MZM65611 NJI65611 NTE65611 ODA65611 OMW65611 OWS65611 PGO65611 PQK65611 QAG65611 QKC65611 QTY65611 RDU65611 RNQ65611 RXM65611 SHI65611 SRE65611 TBA65611 TKW65611 TUS65611 UEO65611 UOK65611 UYG65611 VIC65611 VRY65611 WBU65611 WLQ65611 WVM65611 E131147 JA131147 SW131147 ACS131147 AMO131147 AWK131147 BGG131147 BQC131147 BZY131147 CJU131147 CTQ131147 DDM131147 DNI131147 DXE131147 EHA131147 EQW131147 FAS131147 FKO131147 FUK131147 GEG131147 GOC131147 GXY131147 HHU131147 HRQ131147 IBM131147 ILI131147 IVE131147 JFA131147 JOW131147 JYS131147 KIO131147 KSK131147 LCG131147 LMC131147 LVY131147 MFU131147 MPQ131147 MZM131147 NJI131147 NTE131147 ODA131147 OMW131147 OWS131147 PGO131147 PQK131147 QAG131147 QKC131147 QTY131147 RDU131147 RNQ131147 RXM131147 SHI131147 SRE131147 TBA131147 TKW131147 TUS131147 UEO131147 UOK131147 UYG131147 VIC131147 VRY131147 WBU131147 WLQ131147 WVM131147 E196683 JA196683 SW196683 ACS196683 AMO196683 AWK196683 BGG196683 BQC196683 BZY196683 CJU196683 CTQ196683 DDM196683 DNI196683 DXE196683 EHA196683 EQW196683 FAS196683 FKO196683 FUK196683 GEG196683 GOC196683 GXY196683 HHU196683 HRQ196683 IBM196683 ILI196683 IVE196683 JFA196683 JOW196683 JYS196683 KIO196683 KSK196683 LCG196683 LMC196683 LVY196683 MFU196683 MPQ196683 MZM196683 NJI196683 NTE196683 ODA196683 OMW196683 OWS196683 PGO196683 PQK196683 QAG196683 QKC196683 QTY196683 RDU196683 RNQ196683 RXM196683 SHI196683 SRE196683 TBA196683 TKW196683 TUS196683 UEO196683 UOK196683 UYG196683 VIC196683 VRY196683 WBU196683 WLQ196683 WVM196683 E262219 JA262219 SW262219 ACS262219 AMO262219 AWK262219 BGG262219 BQC262219 BZY262219 CJU262219 CTQ262219 DDM262219 DNI262219 DXE262219 EHA262219 EQW262219 FAS262219 FKO262219 FUK262219 GEG262219 GOC262219 GXY262219 HHU262219 HRQ262219 IBM262219 ILI262219 IVE262219 JFA262219 JOW262219 JYS262219 KIO262219 KSK262219 LCG262219 LMC262219 LVY262219 MFU262219 MPQ262219 MZM262219 NJI262219 NTE262219 ODA262219 OMW262219 OWS262219 PGO262219 PQK262219 QAG262219 QKC262219 QTY262219 RDU262219 RNQ262219 RXM262219 SHI262219 SRE262219 TBA262219 TKW262219 TUS262219 UEO262219 UOK262219 UYG262219 VIC262219 VRY262219 WBU262219 WLQ262219 WVM262219 E327755 JA327755 SW327755 ACS327755 AMO327755 AWK327755 BGG327755 BQC327755 BZY327755 CJU327755 CTQ327755 DDM327755 DNI327755 DXE327755 EHA327755 EQW327755 FAS327755 FKO327755 FUK327755 GEG327755 GOC327755 GXY327755 HHU327755 HRQ327755 IBM327755 ILI327755 IVE327755 JFA327755 JOW327755 JYS327755 KIO327755 KSK327755 LCG327755 LMC327755 LVY327755 MFU327755 MPQ327755 MZM327755 NJI327755 NTE327755 ODA327755 OMW327755 OWS327755 PGO327755 PQK327755 QAG327755 QKC327755 QTY327755 RDU327755 RNQ327755 RXM327755 SHI327755 SRE327755 TBA327755 TKW327755 TUS327755 UEO327755 UOK327755 UYG327755 VIC327755 VRY327755 WBU327755 WLQ327755 WVM327755 E393291 JA393291 SW393291 ACS393291 AMO393291 AWK393291 BGG393291 BQC393291 BZY393291 CJU393291 CTQ393291 DDM393291 DNI393291 DXE393291 EHA393291 EQW393291 FAS393291 FKO393291 FUK393291 GEG393291 GOC393291 GXY393291 HHU393291 HRQ393291 IBM393291 ILI393291 IVE393291 JFA393291 JOW393291 JYS393291 KIO393291 KSK393291 LCG393291 LMC393291 LVY393291 MFU393291 MPQ393291 MZM393291 NJI393291 NTE393291 ODA393291 OMW393291 OWS393291 PGO393291 PQK393291 QAG393291 QKC393291 QTY393291 RDU393291 RNQ393291 RXM393291 SHI393291 SRE393291 TBA393291 TKW393291 TUS393291 UEO393291 UOK393291 UYG393291 VIC393291 VRY393291 WBU393291 WLQ393291 WVM393291 E458827 JA458827 SW458827 ACS458827 AMO458827 AWK458827 BGG458827 BQC458827 BZY458827 CJU458827 CTQ458827 DDM458827 DNI458827 DXE458827 EHA458827 EQW458827 FAS458827 FKO458827 FUK458827 GEG458827 GOC458827 GXY458827 HHU458827 HRQ458827 IBM458827 ILI458827 IVE458827 JFA458827 JOW458827 JYS458827 KIO458827 KSK458827 LCG458827 LMC458827 LVY458827 MFU458827 MPQ458827 MZM458827 NJI458827 NTE458827 ODA458827 OMW458827 OWS458827 PGO458827 PQK458827 QAG458827 QKC458827 QTY458827 RDU458827 RNQ458827 RXM458827 SHI458827 SRE458827 TBA458827 TKW458827 TUS458827 UEO458827 UOK458827 UYG458827 VIC458827 VRY458827 WBU458827 WLQ458827 WVM458827 E524363 JA524363 SW524363 ACS524363 AMO524363 AWK524363 BGG524363 BQC524363 BZY524363 CJU524363 CTQ524363 DDM524363 DNI524363 DXE524363 EHA524363 EQW524363 FAS524363 FKO524363 FUK524363 GEG524363 GOC524363 GXY524363 HHU524363 HRQ524363 IBM524363 ILI524363 IVE524363 JFA524363 JOW524363 JYS524363 KIO524363 KSK524363 LCG524363 LMC524363 LVY524363 MFU524363 MPQ524363 MZM524363 NJI524363 NTE524363 ODA524363 OMW524363 OWS524363 PGO524363 PQK524363 QAG524363 QKC524363 QTY524363 RDU524363 RNQ524363 RXM524363 SHI524363 SRE524363 TBA524363 TKW524363 TUS524363 UEO524363 UOK524363 UYG524363 VIC524363 VRY524363 WBU524363 WLQ524363 WVM524363 E589899 JA589899 SW589899 ACS589899 AMO589899 AWK589899 BGG589899 BQC589899 BZY589899 CJU589899 CTQ589899 DDM589899 DNI589899 DXE589899 EHA589899 EQW589899 FAS589899 FKO589899 FUK589899 GEG589899 GOC589899 GXY589899 HHU589899 HRQ589899 IBM589899 ILI589899 IVE589899 JFA589899 JOW589899 JYS589899 KIO589899 KSK589899 LCG589899 LMC589899 LVY589899 MFU589899 MPQ589899 MZM589899 NJI589899 NTE589899 ODA589899 OMW589899 OWS589899 PGO589899 PQK589899 QAG589899 QKC589899 QTY589899 RDU589899 RNQ589899 RXM589899 SHI589899 SRE589899 TBA589899 TKW589899 TUS589899 UEO589899 UOK589899 UYG589899 VIC589899 VRY589899 WBU589899 WLQ589899 WVM589899 E655435 JA655435 SW655435 ACS655435 AMO655435 AWK655435 BGG655435 BQC655435 BZY655435 CJU655435 CTQ655435 DDM655435 DNI655435 DXE655435 EHA655435 EQW655435 FAS655435 FKO655435 FUK655435 GEG655435 GOC655435 GXY655435 HHU655435 HRQ655435 IBM655435 ILI655435 IVE655435 JFA655435 JOW655435 JYS655435 KIO655435 KSK655435 LCG655435 LMC655435 LVY655435 MFU655435 MPQ655435 MZM655435 NJI655435 NTE655435 ODA655435 OMW655435 OWS655435 PGO655435 PQK655435 QAG655435 QKC655435 QTY655435 RDU655435 RNQ655435 RXM655435 SHI655435 SRE655435 TBA655435 TKW655435 TUS655435 UEO655435 UOK655435 UYG655435 VIC655435 VRY655435 WBU655435 WLQ655435 WVM655435 E720971 JA720971 SW720971 ACS720971 AMO720971 AWK720971 BGG720971 BQC720971 BZY720971 CJU720971 CTQ720971 DDM720971 DNI720971 DXE720971 EHA720971 EQW720971 FAS720971 FKO720971 FUK720971 GEG720971 GOC720971 GXY720971 HHU720971 HRQ720971 IBM720971 ILI720971 IVE720971 JFA720971 JOW720971 JYS720971 KIO720971 KSK720971 LCG720971 LMC720971 LVY720971 MFU720971 MPQ720971 MZM720971 NJI720971 NTE720971 ODA720971 OMW720971 OWS720971 PGO720971 PQK720971 QAG720971 QKC720971 QTY720971 RDU720971 RNQ720971 RXM720971 SHI720971 SRE720971 TBA720971 TKW720971 TUS720971 UEO720971 UOK720971 UYG720971 VIC720971 VRY720971 WBU720971 WLQ720971 WVM720971 E786507 JA786507 SW786507 ACS786507 AMO786507 AWK786507 BGG786507 BQC786507 BZY786507 CJU786507 CTQ786507 DDM786507 DNI786507 DXE786507 EHA786507 EQW786507 FAS786507 FKO786507 FUK786507 GEG786507 GOC786507 GXY786507 HHU786507 HRQ786507 IBM786507 ILI786507 IVE786507 JFA786507 JOW786507 JYS786507 KIO786507 KSK786507 LCG786507 LMC786507 LVY786507 MFU786507 MPQ786507 MZM786507 NJI786507 NTE786507 ODA786507 OMW786507 OWS786507 PGO786507 PQK786507 QAG786507 QKC786507 QTY786507 RDU786507 RNQ786507 RXM786507 SHI786507 SRE786507 TBA786507 TKW786507 TUS786507 UEO786507 UOK786507 UYG786507 VIC786507 VRY786507 WBU786507 WLQ786507 WVM786507 E852043 JA852043 SW852043 ACS852043 AMO852043 AWK852043 BGG852043 BQC852043 BZY852043 CJU852043 CTQ852043 DDM852043 DNI852043 DXE852043 EHA852043 EQW852043 FAS852043 FKO852043 FUK852043 GEG852043 GOC852043 GXY852043 HHU852043 HRQ852043 IBM852043 ILI852043 IVE852043 JFA852043 JOW852043 JYS852043 KIO852043 KSK852043 LCG852043 LMC852043 LVY852043 MFU852043 MPQ852043 MZM852043 NJI852043 NTE852043 ODA852043 OMW852043 OWS852043 PGO852043 PQK852043 QAG852043 QKC852043 QTY852043 RDU852043 RNQ852043 RXM852043 SHI852043 SRE852043 TBA852043 TKW852043 TUS852043 UEO852043 UOK852043 UYG852043 VIC852043 VRY852043 WBU852043 WLQ852043 WVM852043 E917579 JA917579 SW917579 ACS917579 AMO917579 AWK917579 BGG917579 BQC917579 BZY917579 CJU917579 CTQ917579 DDM917579 DNI917579 DXE917579 EHA917579 EQW917579 FAS917579 FKO917579 FUK917579 GEG917579 GOC917579 GXY917579 HHU917579 HRQ917579 IBM917579 ILI917579 IVE917579 JFA917579 JOW917579 JYS917579 KIO917579 KSK917579 LCG917579 LMC917579 LVY917579 MFU917579 MPQ917579 MZM917579 NJI917579 NTE917579 ODA917579 OMW917579 OWS917579 PGO917579 PQK917579 QAG917579 QKC917579 QTY917579 RDU917579 RNQ917579 RXM917579 SHI917579 SRE917579 TBA917579 TKW917579 TUS917579 UEO917579 UOK917579 UYG917579 VIC917579 VRY917579 WBU917579 WLQ917579 WVM917579 E983115 JA983115 SW983115 ACS983115 AMO983115 AWK983115 BGG983115 BQC983115 BZY983115 CJU983115 CTQ983115 DDM983115 DNI983115 DXE983115 EHA983115 EQW983115 FAS983115 FKO983115 FUK983115 GEG983115 GOC983115 GXY983115 HHU983115 HRQ983115 IBM983115 ILI983115 IVE983115 JFA983115 JOW983115 JYS983115 KIO983115 KSK983115 LCG983115 LMC983115 LVY983115 MFU983115 MPQ983115 MZM983115 NJI983115 NTE983115 ODA983115 OMW983115 OWS983115 PGO983115 PQK983115 QAG983115 QKC983115 QTY983115 RDU983115 RNQ983115 RXM983115 SHI983115 SRE983115 TBA983115 TKW983115 TUS983115 UEO983115 UOK983115 UYG983115 VIC983115 VRY983115 WBU983115 WLQ983115 WVM983115 E60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E65596 JA65596 SW65596 ACS65596 AMO65596 AWK65596 BGG65596 BQC65596 BZY65596 CJU65596 CTQ65596 DDM65596 DNI65596 DXE65596 EHA65596 EQW65596 FAS65596 FKO65596 FUK65596 GEG65596 GOC65596 GXY65596 HHU65596 HRQ65596 IBM65596 ILI65596 IVE65596 JFA65596 JOW65596 JYS65596 KIO65596 KSK65596 LCG65596 LMC65596 LVY65596 MFU65596 MPQ65596 MZM65596 NJI65596 NTE65596 ODA65596 OMW65596 OWS65596 PGO65596 PQK65596 QAG65596 QKC65596 QTY65596 RDU65596 RNQ65596 RXM65596 SHI65596 SRE65596 TBA65596 TKW65596 TUS65596 UEO65596 UOK65596 UYG65596 VIC65596 VRY65596 WBU65596 WLQ65596 WVM65596 E131132 JA131132 SW131132 ACS131132 AMO131132 AWK131132 BGG131132 BQC131132 BZY131132 CJU131132 CTQ131132 DDM131132 DNI131132 DXE131132 EHA131132 EQW131132 FAS131132 FKO131132 FUK131132 GEG131132 GOC131132 GXY131132 HHU131132 HRQ131132 IBM131132 ILI131132 IVE131132 JFA131132 JOW131132 JYS131132 KIO131132 KSK131132 LCG131132 LMC131132 LVY131132 MFU131132 MPQ131132 MZM131132 NJI131132 NTE131132 ODA131132 OMW131132 OWS131132 PGO131132 PQK131132 QAG131132 QKC131132 QTY131132 RDU131132 RNQ131132 RXM131132 SHI131132 SRE131132 TBA131132 TKW131132 TUS131132 UEO131132 UOK131132 UYG131132 VIC131132 VRY131132 WBU131132 WLQ131132 WVM131132 E196668 JA196668 SW196668 ACS196668 AMO196668 AWK196668 BGG196668 BQC196668 BZY196668 CJU196668 CTQ196668 DDM196668 DNI196668 DXE196668 EHA196668 EQW196668 FAS196668 FKO196668 FUK196668 GEG196668 GOC196668 GXY196668 HHU196668 HRQ196668 IBM196668 ILI196668 IVE196668 JFA196668 JOW196668 JYS196668 KIO196668 KSK196668 LCG196668 LMC196668 LVY196668 MFU196668 MPQ196668 MZM196668 NJI196668 NTE196668 ODA196668 OMW196668 OWS196668 PGO196668 PQK196668 QAG196668 QKC196668 QTY196668 RDU196668 RNQ196668 RXM196668 SHI196668 SRE196668 TBA196668 TKW196668 TUS196668 UEO196668 UOK196668 UYG196668 VIC196668 VRY196668 WBU196668 WLQ196668 WVM196668 E262204 JA262204 SW262204 ACS262204 AMO262204 AWK262204 BGG262204 BQC262204 BZY262204 CJU262204 CTQ262204 DDM262204 DNI262204 DXE262204 EHA262204 EQW262204 FAS262204 FKO262204 FUK262204 GEG262204 GOC262204 GXY262204 HHU262204 HRQ262204 IBM262204 ILI262204 IVE262204 JFA262204 JOW262204 JYS262204 KIO262204 KSK262204 LCG262204 LMC262204 LVY262204 MFU262204 MPQ262204 MZM262204 NJI262204 NTE262204 ODA262204 OMW262204 OWS262204 PGO262204 PQK262204 QAG262204 QKC262204 QTY262204 RDU262204 RNQ262204 RXM262204 SHI262204 SRE262204 TBA262204 TKW262204 TUS262204 UEO262204 UOK262204 UYG262204 VIC262204 VRY262204 WBU262204 WLQ262204 WVM262204 E327740 JA327740 SW327740 ACS327740 AMO327740 AWK327740 BGG327740 BQC327740 BZY327740 CJU327740 CTQ327740 DDM327740 DNI327740 DXE327740 EHA327740 EQW327740 FAS327740 FKO327740 FUK327740 GEG327740 GOC327740 GXY327740 HHU327740 HRQ327740 IBM327740 ILI327740 IVE327740 JFA327740 JOW327740 JYS327740 KIO327740 KSK327740 LCG327740 LMC327740 LVY327740 MFU327740 MPQ327740 MZM327740 NJI327740 NTE327740 ODA327740 OMW327740 OWS327740 PGO327740 PQK327740 QAG327740 QKC327740 QTY327740 RDU327740 RNQ327740 RXM327740 SHI327740 SRE327740 TBA327740 TKW327740 TUS327740 UEO327740 UOK327740 UYG327740 VIC327740 VRY327740 WBU327740 WLQ327740 WVM327740 E393276 JA393276 SW393276 ACS393276 AMO393276 AWK393276 BGG393276 BQC393276 BZY393276 CJU393276 CTQ393276 DDM393276 DNI393276 DXE393276 EHA393276 EQW393276 FAS393276 FKO393276 FUK393276 GEG393276 GOC393276 GXY393276 HHU393276 HRQ393276 IBM393276 ILI393276 IVE393276 JFA393276 JOW393276 JYS393276 KIO393276 KSK393276 LCG393276 LMC393276 LVY393276 MFU393276 MPQ393276 MZM393276 NJI393276 NTE393276 ODA393276 OMW393276 OWS393276 PGO393276 PQK393276 QAG393276 QKC393276 QTY393276 RDU393276 RNQ393276 RXM393276 SHI393276 SRE393276 TBA393276 TKW393276 TUS393276 UEO393276 UOK393276 UYG393276 VIC393276 VRY393276 WBU393276 WLQ393276 WVM393276 E458812 JA458812 SW458812 ACS458812 AMO458812 AWK458812 BGG458812 BQC458812 BZY458812 CJU458812 CTQ458812 DDM458812 DNI458812 DXE458812 EHA458812 EQW458812 FAS458812 FKO458812 FUK458812 GEG458812 GOC458812 GXY458812 HHU458812 HRQ458812 IBM458812 ILI458812 IVE458812 JFA458812 JOW458812 JYS458812 KIO458812 KSK458812 LCG458812 LMC458812 LVY458812 MFU458812 MPQ458812 MZM458812 NJI458812 NTE458812 ODA458812 OMW458812 OWS458812 PGO458812 PQK458812 QAG458812 QKC458812 QTY458812 RDU458812 RNQ458812 RXM458812 SHI458812 SRE458812 TBA458812 TKW458812 TUS458812 UEO458812 UOK458812 UYG458812 VIC458812 VRY458812 WBU458812 WLQ458812 WVM458812 E524348 JA524348 SW524348 ACS524348 AMO524348 AWK524348 BGG524348 BQC524348 BZY524348 CJU524348 CTQ524348 DDM524348 DNI524348 DXE524348 EHA524348 EQW524348 FAS524348 FKO524348 FUK524348 GEG524348 GOC524348 GXY524348 HHU524348 HRQ524348 IBM524348 ILI524348 IVE524348 JFA524348 JOW524348 JYS524348 KIO524348 KSK524348 LCG524348 LMC524348 LVY524348 MFU524348 MPQ524348 MZM524348 NJI524348 NTE524348 ODA524348 OMW524348 OWS524348 PGO524348 PQK524348 QAG524348 QKC524348 QTY524348 RDU524348 RNQ524348 RXM524348 SHI524348 SRE524348 TBA524348 TKW524348 TUS524348 UEO524348 UOK524348 UYG524348 VIC524348 VRY524348 WBU524348 WLQ524348 WVM524348 E589884 JA589884 SW589884 ACS589884 AMO589884 AWK589884 BGG589884 BQC589884 BZY589884 CJU589884 CTQ589884 DDM589884 DNI589884 DXE589884 EHA589884 EQW589884 FAS589884 FKO589884 FUK589884 GEG589884 GOC589884 GXY589884 HHU589884 HRQ589884 IBM589884 ILI589884 IVE589884 JFA589884 JOW589884 JYS589884 KIO589884 KSK589884 LCG589884 LMC589884 LVY589884 MFU589884 MPQ589884 MZM589884 NJI589884 NTE589884 ODA589884 OMW589884 OWS589884 PGO589884 PQK589884 QAG589884 QKC589884 QTY589884 RDU589884 RNQ589884 RXM589884 SHI589884 SRE589884 TBA589884 TKW589884 TUS589884 UEO589884 UOK589884 UYG589884 VIC589884 VRY589884 WBU589884 WLQ589884 WVM589884 E655420 JA655420 SW655420 ACS655420 AMO655420 AWK655420 BGG655420 BQC655420 BZY655420 CJU655420 CTQ655420 DDM655420 DNI655420 DXE655420 EHA655420 EQW655420 FAS655420 FKO655420 FUK655420 GEG655420 GOC655420 GXY655420 HHU655420 HRQ655420 IBM655420 ILI655420 IVE655420 JFA655420 JOW655420 JYS655420 KIO655420 KSK655420 LCG655420 LMC655420 LVY655420 MFU655420 MPQ655420 MZM655420 NJI655420 NTE655420 ODA655420 OMW655420 OWS655420 PGO655420 PQK655420 QAG655420 QKC655420 QTY655420 RDU655420 RNQ655420 RXM655420 SHI655420 SRE655420 TBA655420 TKW655420 TUS655420 UEO655420 UOK655420 UYG655420 VIC655420 VRY655420 WBU655420 WLQ655420 WVM655420 E720956 JA720956 SW720956 ACS720956 AMO720956 AWK720956 BGG720956 BQC720956 BZY720956 CJU720956 CTQ720956 DDM720956 DNI720956 DXE720956 EHA720956 EQW720956 FAS720956 FKO720956 FUK720956 GEG720956 GOC720956 GXY720956 HHU720956 HRQ720956 IBM720956 ILI720956 IVE720956 JFA720956 JOW720956 JYS720956 KIO720956 KSK720956 LCG720956 LMC720956 LVY720956 MFU720956 MPQ720956 MZM720956 NJI720956 NTE720956 ODA720956 OMW720956 OWS720956 PGO720956 PQK720956 QAG720956 QKC720956 QTY720956 RDU720956 RNQ720956 RXM720956 SHI720956 SRE720956 TBA720956 TKW720956 TUS720956 UEO720956 UOK720956 UYG720956 VIC720956 VRY720956 WBU720956 WLQ720956 WVM720956 E786492 JA786492 SW786492 ACS786492 AMO786492 AWK786492 BGG786492 BQC786492 BZY786492 CJU786492 CTQ786492 DDM786492 DNI786492 DXE786492 EHA786492 EQW786492 FAS786492 FKO786492 FUK786492 GEG786492 GOC786492 GXY786492 HHU786492 HRQ786492 IBM786492 ILI786492 IVE786492 JFA786492 JOW786492 JYS786492 KIO786492 KSK786492 LCG786492 LMC786492 LVY786492 MFU786492 MPQ786492 MZM786492 NJI786492 NTE786492 ODA786492 OMW786492 OWS786492 PGO786492 PQK786492 QAG786492 QKC786492 QTY786492 RDU786492 RNQ786492 RXM786492 SHI786492 SRE786492 TBA786492 TKW786492 TUS786492 UEO786492 UOK786492 UYG786492 VIC786492 VRY786492 WBU786492 WLQ786492 WVM786492 E852028 JA852028 SW852028 ACS852028 AMO852028 AWK852028 BGG852028 BQC852028 BZY852028 CJU852028 CTQ852028 DDM852028 DNI852028 DXE852028 EHA852028 EQW852028 FAS852028 FKO852028 FUK852028 GEG852028 GOC852028 GXY852028 HHU852028 HRQ852028 IBM852028 ILI852028 IVE852028 JFA852028 JOW852028 JYS852028 KIO852028 KSK852028 LCG852028 LMC852028 LVY852028 MFU852028 MPQ852028 MZM852028 NJI852028 NTE852028 ODA852028 OMW852028 OWS852028 PGO852028 PQK852028 QAG852028 QKC852028 QTY852028 RDU852028 RNQ852028 RXM852028 SHI852028 SRE852028 TBA852028 TKW852028 TUS852028 UEO852028 UOK852028 UYG852028 VIC852028 VRY852028 WBU852028 WLQ852028 WVM852028 E917564 JA917564 SW917564 ACS917564 AMO917564 AWK917564 BGG917564 BQC917564 BZY917564 CJU917564 CTQ917564 DDM917564 DNI917564 DXE917564 EHA917564 EQW917564 FAS917564 FKO917564 FUK917564 GEG917564 GOC917564 GXY917564 HHU917564 HRQ917564 IBM917564 ILI917564 IVE917564 JFA917564 JOW917564 JYS917564 KIO917564 KSK917564 LCG917564 LMC917564 LVY917564 MFU917564 MPQ917564 MZM917564 NJI917564 NTE917564 ODA917564 OMW917564 OWS917564 PGO917564 PQK917564 QAG917564 QKC917564 QTY917564 RDU917564 RNQ917564 RXM917564 SHI917564 SRE917564 TBA917564 TKW917564 TUS917564 UEO917564 UOK917564 UYG917564 VIC917564 VRY917564 WBU917564 WLQ917564 WVM917564 E983100 JA983100 SW983100 ACS983100 AMO983100 AWK983100 BGG983100 BQC983100 BZY983100 CJU983100 CTQ983100 DDM983100 DNI983100 DXE983100 EHA983100 EQW983100 FAS983100 FKO983100 FUK983100 GEG983100 GOC983100 GXY983100 HHU983100 HRQ983100 IBM983100 ILI983100 IVE983100 JFA983100 JOW983100 JYS983100 KIO983100 KSK983100 LCG983100 LMC983100 LVY983100 MFU983100 MPQ983100 MZM983100 NJI983100 NTE983100 ODA983100 OMW983100 OWS983100 PGO983100 PQK983100 QAG983100 QKC983100 QTY983100 RDU983100 RNQ983100 RXM983100 SHI983100 SRE983100 TBA983100 TKW983100 TUS983100 UEO983100 UOK983100 UYG983100 VIC983100 VRY983100 WBU983100 WLQ983100 WVM983100 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E131119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E196655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E262191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E327727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E393263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E458799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E524335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E589871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E655407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E720943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E786479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E852015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E917551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E983087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E34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E65570 JA65570 SW65570 ACS65570 AMO65570 AWK65570 BGG65570 BQC65570 BZY65570 CJU65570 CTQ65570 DDM65570 DNI65570 DXE65570 EHA65570 EQW65570 FAS65570 FKO65570 FUK65570 GEG65570 GOC65570 GXY65570 HHU65570 HRQ65570 IBM65570 ILI65570 IVE65570 JFA65570 JOW65570 JYS65570 KIO65570 KSK65570 LCG65570 LMC65570 LVY65570 MFU65570 MPQ65570 MZM65570 NJI65570 NTE65570 ODA65570 OMW65570 OWS65570 PGO65570 PQK65570 QAG65570 QKC65570 QTY65570 RDU65570 RNQ65570 RXM65570 SHI65570 SRE65570 TBA65570 TKW65570 TUS65570 UEO65570 UOK65570 UYG65570 VIC65570 VRY65570 WBU65570 WLQ65570 WVM65570 E131106 JA131106 SW131106 ACS131106 AMO131106 AWK131106 BGG131106 BQC131106 BZY131106 CJU131106 CTQ131106 DDM131106 DNI131106 DXE131106 EHA131106 EQW131106 FAS131106 FKO131106 FUK131106 GEG131106 GOC131106 GXY131106 HHU131106 HRQ131106 IBM131106 ILI131106 IVE131106 JFA131106 JOW131106 JYS131106 KIO131106 KSK131106 LCG131106 LMC131106 LVY131106 MFU131106 MPQ131106 MZM131106 NJI131106 NTE131106 ODA131106 OMW131106 OWS131106 PGO131106 PQK131106 QAG131106 QKC131106 QTY131106 RDU131106 RNQ131106 RXM131106 SHI131106 SRE131106 TBA131106 TKW131106 TUS131106 UEO131106 UOK131106 UYG131106 VIC131106 VRY131106 WBU131106 WLQ131106 WVM131106 E196642 JA196642 SW196642 ACS196642 AMO196642 AWK196642 BGG196642 BQC196642 BZY196642 CJU196642 CTQ196642 DDM196642 DNI196642 DXE196642 EHA196642 EQW196642 FAS196642 FKO196642 FUK196642 GEG196642 GOC196642 GXY196642 HHU196642 HRQ196642 IBM196642 ILI196642 IVE196642 JFA196642 JOW196642 JYS196642 KIO196642 KSK196642 LCG196642 LMC196642 LVY196642 MFU196642 MPQ196642 MZM196642 NJI196642 NTE196642 ODA196642 OMW196642 OWS196642 PGO196642 PQK196642 QAG196642 QKC196642 QTY196642 RDU196642 RNQ196642 RXM196642 SHI196642 SRE196642 TBA196642 TKW196642 TUS196642 UEO196642 UOK196642 UYG196642 VIC196642 VRY196642 WBU196642 WLQ196642 WVM196642 E262178 JA262178 SW262178 ACS262178 AMO262178 AWK262178 BGG262178 BQC262178 BZY262178 CJU262178 CTQ262178 DDM262178 DNI262178 DXE262178 EHA262178 EQW262178 FAS262178 FKO262178 FUK262178 GEG262178 GOC262178 GXY262178 HHU262178 HRQ262178 IBM262178 ILI262178 IVE262178 JFA262178 JOW262178 JYS262178 KIO262178 KSK262178 LCG262178 LMC262178 LVY262178 MFU262178 MPQ262178 MZM262178 NJI262178 NTE262178 ODA262178 OMW262178 OWS262178 PGO262178 PQK262178 QAG262178 QKC262178 QTY262178 RDU262178 RNQ262178 RXM262178 SHI262178 SRE262178 TBA262178 TKW262178 TUS262178 UEO262178 UOK262178 UYG262178 VIC262178 VRY262178 WBU262178 WLQ262178 WVM262178 E327714 JA327714 SW327714 ACS327714 AMO327714 AWK327714 BGG327714 BQC327714 BZY327714 CJU327714 CTQ327714 DDM327714 DNI327714 DXE327714 EHA327714 EQW327714 FAS327714 FKO327714 FUK327714 GEG327714 GOC327714 GXY327714 HHU327714 HRQ327714 IBM327714 ILI327714 IVE327714 JFA327714 JOW327714 JYS327714 KIO327714 KSK327714 LCG327714 LMC327714 LVY327714 MFU327714 MPQ327714 MZM327714 NJI327714 NTE327714 ODA327714 OMW327714 OWS327714 PGO327714 PQK327714 QAG327714 QKC327714 QTY327714 RDU327714 RNQ327714 RXM327714 SHI327714 SRE327714 TBA327714 TKW327714 TUS327714 UEO327714 UOK327714 UYG327714 VIC327714 VRY327714 WBU327714 WLQ327714 WVM327714 E393250 JA393250 SW393250 ACS393250 AMO393250 AWK393250 BGG393250 BQC393250 BZY393250 CJU393250 CTQ393250 DDM393250 DNI393250 DXE393250 EHA393250 EQW393250 FAS393250 FKO393250 FUK393250 GEG393250 GOC393250 GXY393250 HHU393250 HRQ393250 IBM393250 ILI393250 IVE393250 JFA393250 JOW393250 JYS393250 KIO393250 KSK393250 LCG393250 LMC393250 LVY393250 MFU393250 MPQ393250 MZM393250 NJI393250 NTE393250 ODA393250 OMW393250 OWS393250 PGO393250 PQK393250 QAG393250 QKC393250 QTY393250 RDU393250 RNQ393250 RXM393250 SHI393250 SRE393250 TBA393250 TKW393250 TUS393250 UEO393250 UOK393250 UYG393250 VIC393250 VRY393250 WBU393250 WLQ393250 WVM393250 E458786 JA458786 SW458786 ACS458786 AMO458786 AWK458786 BGG458786 BQC458786 BZY458786 CJU458786 CTQ458786 DDM458786 DNI458786 DXE458786 EHA458786 EQW458786 FAS458786 FKO458786 FUK458786 GEG458786 GOC458786 GXY458786 HHU458786 HRQ458786 IBM458786 ILI458786 IVE458786 JFA458786 JOW458786 JYS458786 KIO458786 KSK458786 LCG458786 LMC458786 LVY458786 MFU458786 MPQ458786 MZM458786 NJI458786 NTE458786 ODA458786 OMW458786 OWS458786 PGO458786 PQK458786 QAG458786 QKC458786 QTY458786 RDU458786 RNQ458786 RXM458786 SHI458786 SRE458786 TBA458786 TKW458786 TUS458786 UEO458786 UOK458786 UYG458786 VIC458786 VRY458786 WBU458786 WLQ458786 WVM458786 E524322 JA524322 SW524322 ACS524322 AMO524322 AWK524322 BGG524322 BQC524322 BZY524322 CJU524322 CTQ524322 DDM524322 DNI524322 DXE524322 EHA524322 EQW524322 FAS524322 FKO524322 FUK524322 GEG524322 GOC524322 GXY524322 HHU524322 HRQ524322 IBM524322 ILI524322 IVE524322 JFA524322 JOW524322 JYS524322 KIO524322 KSK524322 LCG524322 LMC524322 LVY524322 MFU524322 MPQ524322 MZM524322 NJI524322 NTE524322 ODA524322 OMW524322 OWS524322 PGO524322 PQK524322 QAG524322 QKC524322 QTY524322 RDU524322 RNQ524322 RXM524322 SHI524322 SRE524322 TBA524322 TKW524322 TUS524322 UEO524322 UOK524322 UYG524322 VIC524322 VRY524322 WBU524322 WLQ524322 WVM524322 E589858 JA589858 SW589858 ACS589858 AMO589858 AWK589858 BGG589858 BQC589858 BZY589858 CJU589858 CTQ589858 DDM589858 DNI589858 DXE589858 EHA589858 EQW589858 FAS589858 FKO589858 FUK589858 GEG589858 GOC589858 GXY589858 HHU589858 HRQ589858 IBM589858 ILI589858 IVE589858 JFA589858 JOW589858 JYS589858 KIO589858 KSK589858 LCG589858 LMC589858 LVY589858 MFU589858 MPQ589858 MZM589858 NJI589858 NTE589858 ODA589858 OMW589858 OWS589858 PGO589858 PQK589858 QAG589858 QKC589858 QTY589858 RDU589858 RNQ589858 RXM589858 SHI589858 SRE589858 TBA589858 TKW589858 TUS589858 UEO589858 UOK589858 UYG589858 VIC589858 VRY589858 WBU589858 WLQ589858 WVM589858 E655394 JA655394 SW655394 ACS655394 AMO655394 AWK655394 BGG655394 BQC655394 BZY655394 CJU655394 CTQ655394 DDM655394 DNI655394 DXE655394 EHA655394 EQW655394 FAS655394 FKO655394 FUK655394 GEG655394 GOC655394 GXY655394 HHU655394 HRQ655394 IBM655394 ILI655394 IVE655394 JFA655394 JOW655394 JYS655394 KIO655394 KSK655394 LCG655394 LMC655394 LVY655394 MFU655394 MPQ655394 MZM655394 NJI655394 NTE655394 ODA655394 OMW655394 OWS655394 PGO655394 PQK655394 QAG655394 QKC655394 QTY655394 RDU655394 RNQ655394 RXM655394 SHI655394 SRE655394 TBA655394 TKW655394 TUS655394 UEO655394 UOK655394 UYG655394 VIC655394 VRY655394 WBU655394 WLQ655394 WVM655394 E720930 JA720930 SW720930 ACS720930 AMO720930 AWK720930 BGG720930 BQC720930 BZY720930 CJU720930 CTQ720930 DDM720930 DNI720930 DXE720930 EHA720930 EQW720930 FAS720930 FKO720930 FUK720930 GEG720930 GOC720930 GXY720930 HHU720930 HRQ720930 IBM720930 ILI720930 IVE720930 JFA720930 JOW720930 JYS720930 KIO720930 KSK720930 LCG720930 LMC720930 LVY720930 MFU720930 MPQ720930 MZM720930 NJI720930 NTE720930 ODA720930 OMW720930 OWS720930 PGO720930 PQK720930 QAG720930 QKC720930 QTY720930 RDU720930 RNQ720930 RXM720930 SHI720930 SRE720930 TBA720930 TKW720930 TUS720930 UEO720930 UOK720930 UYG720930 VIC720930 VRY720930 WBU720930 WLQ720930 WVM720930 E786466 JA786466 SW786466 ACS786466 AMO786466 AWK786466 BGG786466 BQC786466 BZY786466 CJU786466 CTQ786466 DDM786466 DNI786466 DXE786466 EHA786466 EQW786466 FAS786466 FKO786466 FUK786466 GEG786466 GOC786466 GXY786466 HHU786466 HRQ786466 IBM786466 ILI786466 IVE786466 JFA786466 JOW786466 JYS786466 KIO786466 KSK786466 LCG786466 LMC786466 LVY786466 MFU786466 MPQ786466 MZM786466 NJI786466 NTE786466 ODA786466 OMW786466 OWS786466 PGO786466 PQK786466 QAG786466 QKC786466 QTY786466 RDU786466 RNQ786466 RXM786466 SHI786466 SRE786466 TBA786466 TKW786466 TUS786466 UEO786466 UOK786466 UYG786466 VIC786466 VRY786466 WBU786466 WLQ786466 WVM786466 E852002 JA852002 SW852002 ACS852002 AMO852002 AWK852002 BGG852002 BQC852002 BZY852002 CJU852002 CTQ852002 DDM852002 DNI852002 DXE852002 EHA852002 EQW852002 FAS852002 FKO852002 FUK852002 GEG852002 GOC852002 GXY852002 HHU852002 HRQ852002 IBM852002 ILI852002 IVE852002 JFA852002 JOW852002 JYS852002 KIO852002 KSK852002 LCG852002 LMC852002 LVY852002 MFU852002 MPQ852002 MZM852002 NJI852002 NTE852002 ODA852002 OMW852002 OWS852002 PGO852002 PQK852002 QAG852002 QKC852002 QTY852002 RDU852002 RNQ852002 RXM852002 SHI852002 SRE852002 TBA852002 TKW852002 TUS852002 UEO852002 UOK852002 UYG852002 VIC852002 VRY852002 WBU852002 WLQ852002 WVM852002 E917538 JA917538 SW917538 ACS917538 AMO917538 AWK917538 BGG917538 BQC917538 BZY917538 CJU917538 CTQ917538 DDM917538 DNI917538 DXE917538 EHA917538 EQW917538 FAS917538 FKO917538 FUK917538 GEG917538 GOC917538 GXY917538 HHU917538 HRQ917538 IBM917538 ILI917538 IVE917538 JFA917538 JOW917538 JYS917538 KIO917538 KSK917538 LCG917538 LMC917538 LVY917538 MFU917538 MPQ917538 MZM917538 NJI917538 NTE917538 ODA917538 OMW917538 OWS917538 PGO917538 PQK917538 QAG917538 QKC917538 QTY917538 RDU917538 RNQ917538 RXM917538 SHI917538 SRE917538 TBA917538 TKW917538 TUS917538 UEO917538 UOK917538 UYG917538 VIC917538 VRY917538 WBU917538 WLQ917538 WVM917538 E983074 JA983074 SW983074 ACS983074 AMO983074 AWK983074 BGG983074 BQC983074 BZY983074 CJU983074 CTQ983074 DDM983074 DNI983074 DXE983074 EHA983074 EQW983074 FAS983074 FKO983074 FUK983074 GEG983074 GOC983074 GXY983074 HHU983074 HRQ983074 IBM983074 ILI983074 IVE983074 JFA983074 JOW983074 JYS983074 KIO983074 KSK983074 LCG983074 LMC983074 LVY983074 MFU983074 MPQ983074 MZM983074 NJI983074 NTE983074 ODA983074 OMW983074 OWS983074 PGO983074 PQK983074 QAG983074 QKC983074 QTY983074 RDU983074 RNQ983074 RXM983074 SHI983074 SRE983074 TBA983074 TKW983074 TUS983074 UEO983074 UOK983074 UYG983074 VIC983074 VRY983074 WBU983074 WLQ983074 WVM983074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E244 JA244 SW244 ACS244 AMO244 AWK244 BGG244 BQC244 BZY244 CJU244 CTQ244 DDM244 DNI244 DXE244 EHA244 EQW244 FAS244 FKO244 FUK244 GEG244 GOC244 GXY244 HHU244 HRQ244 IBM244 ILI244 IVE244 JFA244 JOW244 JYS244 KIO244 KSK244 LCG244 LMC244 LVY244 MFU244 MPQ244 MZM244 NJI244 NTE244 ODA244 OMW244 OWS244 PGO244 PQK244 QAG244 QKC244 QTY244 RDU244 RNQ244 RXM244 SHI244 SRE244 TBA244 TKW244 TUS244 UEO244 UOK244 UYG244 VIC244 VRY244 WBU244 WLQ244 WVM244 E65780 JA65780 SW65780 ACS65780 AMO65780 AWK65780 BGG65780 BQC65780 BZY65780 CJU65780 CTQ65780 DDM65780 DNI65780 DXE65780 EHA65780 EQW65780 FAS65780 FKO65780 FUK65780 GEG65780 GOC65780 GXY65780 HHU65780 HRQ65780 IBM65780 ILI65780 IVE65780 JFA65780 JOW65780 JYS65780 KIO65780 KSK65780 LCG65780 LMC65780 LVY65780 MFU65780 MPQ65780 MZM65780 NJI65780 NTE65780 ODA65780 OMW65780 OWS65780 PGO65780 PQK65780 QAG65780 QKC65780 QTY65780 RDU65780 RNQ65780 RXM65780 SHI65780 SRE65780 TBA65780 TKW65780 TUS65780 UEO65780 UOK65780 UYG65780 VIC65780 VRY65780 WBU65780 WLQ65780 WVM65780 E131316 JA131316 SW131316 ACS131316 AMO131316 AWK131316 BGG131316 BQC131316 BZY131316 CJU131316 CTQ131316 DDM131316 DNI131316 DXE131316 EHA131316 EQW131316 FAS131316 FKO131316 FUK131316 GEG131316 GOC131316 GXY131316 HHU131316 HRQ131316 IBM131316 ILI131316 IVE131316 JFA131316 JOW131316 JYS131316 KIO131316 KSK131316 LCG131316 LMC131316 LVY131316 MFU131316 MPQ131316 MZM131316 NJI131316 NTE131316 ODA131316 OMW131316 OWS131316 PGO131316 PQK131316 QAG131316 QKC131316 QTY131316 RDU131316 RNQ131316 RXM131316 SHI131316 SRE131316 TBA131316 TKW131316 TUS131316 UEO131316 UOK131316 UYG131316 VIC131316 VRY131316 WBU131316 WLQ131316 WVM131316 E196852 JA196852 SW196852 ACS196852 AMO196852 AWK196852 BGG196852 BQC196852 BZY196852 CJU196852 CTQ196852 DDM196852 DNI196852 DXE196852 EHA196852 EQW196852 FAS196852 FKO196852 FUK196852 GEG196852 GOC196852 GXY196852 HHU196852 HRQ196852 IBM196852 ILI196852 IVE196852 JFA196852 JOW196852 JYS196852 KIO196852 KSK196852 LCG196852 LMC196852 LVY196852 MFU196852 MPQ196852 MZM196852 NJI196852 NTE196852 ODA196852 OMW196852 OWS196852 PGO196852 PQK196852 QAG196852 QKC196852 QTY196852 RDU196852 RNQ196852 RXM196852 SHI196852 SRE196852 TBA196852 TKW196852 TUS196852 UEO196852 UOK196852 UYG196852 VIC196852 VRY196852 WBU196852 WLQ196852 WVM196852 E262388 JA262388 SW262388 ACS262388 AMO262388 AWK262388 BGG262388 BQC262388 BZY262388 CJU262388 CTQ262388 DDM262388 DNI262388 DXE262388 EHA262388 EQW262388 FAS262388 FKO262388 FUK262388 GEG262388 GOC262388 GXY262388 HHU262388 HRQ262388 IBM262388 ILI262388 IVE262388 JFA262388 JOW262388 JYS262388 KIO262388 KSK262388 LCG262388 LMC262388 LVY262388 MFU262388 MPQ262388 MZM262388 NJI262388 NTE262388 ODA262388 OMW262388 OWS262388 PGO262388 PQK262388 QAG262388 QKC262388 QTY262388 RDU262388 RNQ262388 RXM262388 SHI262388 SRE262388 TBA262388 TKW262388 TUS262388 UEO262388 UOK262388 UYG262388 VIC262388 VRY262388 WBU262388 WLQ262388 WVM262388 E327924 JA327924 SW327924 ACS327924 AMO327924 AWK327924 BGG327924 BQC327924 BZY327924 CJU327924 CTQ327924 DDM327924 DNI327924 DXE327924 EHA327924 EQW327924 FAS327924 FKO327924 FUK327924 GEG327924 GOC327924 GXY327924 HHU327924 HRQ327924 IBM327924 ILI327924 IVE327924 JFA327924 JOW327924 JYS327924 KIO327924 KSK327924 LCG327924 LMC327924 LVY327924 MFU327924 MPQ327924 MZM327924 NJI327924 NTE327924 ODA327924 OMW327924 OWS327924 PGO327924 PQK327924 QAG327924 QKC327924 QTY327924 RDU327924 RNQ327924 RXM327924 SHI327924 SRE327924 TBA327924 TKW327924 TUS327924 UEO327924 UOK327924 UYG327924 VIC327924 VRY327924 WBU327924 WLQ327924 WVM327924 E393460 JA393460 SW393460 ACS393460 AMO393460 AWK393460 BGG393460 BQC393460 BZY393460 CJU393460 CTQ393460 DDM393460 DNI393460 DXE393460 EHA393460 EQW393460 FAS393460 FKO393460 FUK393460 GEG393460 GOC393460 GXY393460 HHU393460 HRQ393460 IBM393460 ILI393460 IVE393460 JFA393460 JOW393460 JYS393460 KIO393460 KSK393460 LCG393460 LMC393460 LVY393460 MFU393460 MPQ393460 MZM393460 NJI393460 NTE393460 ODA393460 OMW393460 OWS393460 PGO393460 PQK393460 QAG393460 QKC393460 QTY393460 RDU393460 RNQ393460 RXM393460 SHI393460 SRE393460 TBA393460 TKW393460 TUS393460 UEO393460 UOK393460 UYG393460 VIC393460 VRY393460 WBU393460 WLQ393460 WVM393460 E458996 JA458996 SW458996 ACS458996 AMO458996 AWK458996 BGG458996 BQC458996 BZY458996 CJU458996 CTQ458996 DDM458996 DNI458996 DXE458996 EHA458996 EQW458996 FAS458996 FKO458996 FUK458996 GEG458996 GOC458996 GXY458996 HHU458996 HRQ458996 IBM458996 ILI458996 IVE458996 JFA458996 JOW458996 JYS458996 KIO458996 KSK458996 LCG458996 LMC458996 LVY458996 MFU458996 MPQ458996 MZM458996 NJI458996 NTE458996 ODA458996 OMW458996 OWS458996 PGO458996 PQK458996 QAG458996 QKC458996 QTY458996 RDU458996 RNQ458996 RXM458996 SHI458996 SRE458996 TBA458996 TKW458996 TUS458996 UEO458996 UOK458996 UYG458996 VIC458996 VRY458996 WBU458996 WLQ458996 WVM458996 E524532 JA524532 SW524532 ACS524532 AMO524532 AWK524532 BGG524532 BQC524532 BZY524532 CJU524532 CTQ524532 DDM524532 DNI524532 DXE524532 EHA524532 EQW524532 FAS524532 FKO524532 FUK524532 GEG524532 GOC524532 GXY524532 HHU524532 HRQ524532 IBM524532 ILI524532 IVE524532 JFA524532 JOW524532 JYS524532 KIO524532 KSK524532 LCG524532 LMC524532 LVY524532 MFU524532 MPQ524532 MZM524532 NJI524532 NTE524532 ODA524532 OMW524532 OWS524532 PGO524532 PQK524532 QAG524532 QKC524532 QTY524532 RDU524532 RNQ524532 RXM524532 SHI524532 SRE524532 TBA524532 TKW524532 TUS524532 UEO524532 UOK524532 UYG524532 VIC524532 VRY524532 WBU524532 WLQ524532 WVM524532 E590068 JA590068 SW590068 ACS590068 AMO590068 AWK590068 BGG590068 BQC590068 BZY590068 CJU590068 CTQ590068 DDM590068 DNI590068 DXE590068 EHA590068 EQW590068 FAS590068 FKO590068 FUK590068 GEG590068 GOC590068 GXY590068 HHU590068 HRQ590068 IBM590068 ILI590068 IVE590068 JFA590068 JOW590068 JYS590068 KIO590068 KSK590068 LCG590068 LMC590068 LVY590068 MFU590068 MPQ590068 MZM590068 NJI590068 NTE590068 ODA590068 OMW590068 OWS590068 PGO590068 PQK590068 QAG590068 QKC590068 QTY590068 RDU590068 RNQ590068 RXM590068 SHI590068 SRE590068 TBA590068 TKW590068 TUS590068 UEO590068 UOK590068 UYG590068 VIC590068 VRY590068 WBU590068 WLQ590068 WVM590068 E655604 JA655604 SW655604 ACS655604 AMO655604 AWK655604 BGG655604 BQC655604 BZY655604 CJU655604 CTQ655604 DDM655604 DNI655604 DXE655604 EHA655604 EQW655604 FAS655604 FKO655604 FUK655604 GEG655604 GOC655604 GXY655604 HHU655604 HRQ655604 IBM655604 ILI655604 IVE655604 JFA655604 JOW655604 JYS655604 KIO655604 KSK655604 LCG655604 LMC655604 LVY655604 MFU655604 MPQ655604 MZM655604 NJI655604 NTE655604 ODA655604 OMW655604 OWS655604 PGO655604 PQK655604 QAG655604 QKC655604 QTY655604 RDU655604 RNQ655604 RXM655604 SHI655604 SRE655604 TBA655604 TKW655604 TUS655604 UEO655604 UOK655604 UYG655604 VIC655604 VRY655604 WBU655604 WLQ655604 WVM655604 E721140 JA721140 SW721140 ACS721140 AMO721140 AWK721140 BGG721140 BQC721140 BZY721140 CJU721140 CTQ721140 DDM721140 DNI721140 DXE721140 EHA721140 EQW721140 FAS721140 FKO721140 FUK721140 GEG721140 GOC721140 GXY721140 HHU721140 HRQ721140 IBM721140 ILI721140 IVE721140 JFA721140 JOW721140 JYS721140 KIO721140 KSK721140 LCG721140 LMC721140 LVY721140 MFU721140 MPQ721140 MZM721140 NJI721140 NTE721140 ODA721140 OMW721140 OWS721140 PGO721140 PQK721140 QAG721140 QKC721140 QTY721140 RDU721140 RNQ721140 RXM721140 SHI721140 SRE721140 TBA721140 TKW721140 TUS721140 UEO721140 UOK721140 UYG721140 VIC721140 VRY721140 WBU721140 WLQ721140 WVM721140 E786676 JA786676 SW786676 ACS786676 AMO786676 AWK786676 BGG786676 BQC786676 BZY786676 CJU786676 CTQ786676 DDM786676 DNI786676 DXE786676 EHA786676 EQW786676 FAS786676 FKO786676 FUK786676 GEG786676 GOC786676 GXY786676 HHU786676 HRQ786676 IBM786676 ILI786676 IVE786676 JFA786676 JOW786676 JYS786676 KIO786676 KSK786676 LCG786676 LMC786676 LVY786676 MFU786676 MPQ786676 MZM786676 NJI786676 NTE786676 ODA786676 OMW786676 OWS786676 PGO786676 PQK786676 QAG786676 QKC786676 QTY786676 RDU786676 RNQ786676 RXM786676 SHI786676 SRE786676 TBA786676 TKW786676 TUS786676 UEO786676 UOK786676 UYG786676 VIC786676 VRY786676 WBU786676 WLQ786676 WVM786676 E852212 JA852212 SW852212 ACS852212 AMO852212 AWK852212 BGG852212 BQC852212 BZY852212 CJU852212 CTQ852212 DDM852212 DNI852212 DXE852212 EHA852212 EQW852212 FAS852212 FKO852212 FUK852212 GEG852212 GOC852212 GXY852212 HHU852212 HRQ852212 IBM852212 ILI852212 IVE852212 JFA852212 JOW852212 JYS852212 KIO852212 KSK852212 LCG852212 LMC852212 LVY852212 MFU852212 MPQ852212 MZM852212 NJI852212 NTE852212 ODA852212 OMW852212 OWS852212 PGO852212 PQK852212 QAG852212 QKC852212 QTY852212 RDU852212 RNQ852212 RXM852212 SHI852212 SRE852212 TBA852212 TKW852212 TUS852212 UEO852212 UOK852212 UYG852212 VIC852212 VRY852212 WBU852212 WLQ852212 WVM852212 E917748 JA917748 SW917748 ACS917748 AMO917748 AWK917748 BGG917748 BQC917748 BZY917748 CJU917748 CTQ917748 DDM917748 DNI917748 DXE917748 EHA917748 EQW917748 FAS917748 FKO917748 FUK917748 GEG917748 GOC917748 GXY917748 HHU917748 HRQ917748 IBM917748 ILI917748 IVE917748 JFA917748 JOW917748 JYS917748 KIO917748 KSK917748 LCG917748 LMC917748 LVY917748 MFU917748 MPQ917748 MZM917748 NJI917748 NTE917748 ODA917748 OMW917748 OWS917748 PGO917748 PQK917748 QAG917748 QKC917748 QTY917748 RDU917748 RNQ917748 RXM917748 SHI917748 SRE917748 TBA917748 TKW917748 TUS917748 UEO917748 UOK917748 UYG917748 VIC917748 VRY917748 WBU917748 WLQ917748 WVM917748 E983284 JA983284 SW983284 ACS983284 AMO983284 AWK983284 BGG983284 BQC983284 BZY983284 CJU983284 CTQ983284 DDM983284 DNI983284 DXE983284 EHA983284 EQW983284 FAS983284 FKO983284 FUK983284 GEG983284 GOC983284 GXY983284 HHU983284 HRQ983284 IBM983284 ILI983284 IVE983284 JFA983284 JOW983284 JYS983284 KIO983284 KSK983284 LCG983284 LMC983284 LVY983284 MFU983284 MPQ983284 MZM983284 NJI983284 NTE983284 ODA983284 OMW983284 OWS983284 PGO983284 PQK983284 QAG983284 QKC983284 QTY983284 RDU983284 RNQ983284 RXM983284 SHI983284 SRE983284 TBA983284 TKW983284 TUS983284 UEO983284 UOK983284 UYG983284 VIC983284 VRY983284 WBU983284 WLQ983284 WVM983284 E257 JA257 SW257 ACS257 AMO257 AWK257 BGG257 BQC257 BZY257 CJU257 CTQ257 DDM257 DNI257 DXE257 EHA257 EQW257 FAS257 FKO257 FUK257 GEG257 GOC257 GXY257 HHU257 HRQ257 IBM257 ILI257 IVE257 JFA257 JOW257 JYS257 KIO257 KSK257 LCG257 LMC257 LVY257 MFU257 MPQ257 MZM257 NJI257 NTE257 ODA257 OMW257 OWS257 PGO257 PQK257 QAG257 QKC257 QTY257 RDU257 RNQ257 RXM257 SHI257 SRE257 TBA257 TKW257 TUS257 UEO257 UOK257 UYG257 VIC257 VRY257 WBU257 WLQ257 WVM257 E65793 JA65793 SW65793 ACS65793 AMO65793 AWK65793 BGG65793 BQC65793 BZY65793 CJU65793 CTQ65793 DDM65793 DNI65793 DXE65793 EHA65793 EQW65793 FAS65793 FKO65793 FUK65793 GEG65793 GOC65793 GXY65793 HHU65793 HRQ65793 IBM65793 ILI65793 IVE65793 JFA65793 JOW65793 JYS65793 KIO65793 KSK65793 LCG65793 LMC65793 LVY65793 MFU65793 MPQ65793 MZM65793 NJI65793 NTE65793 ODA65793 OMW65793 OWS65793 PGO65793 PQK65793 QAG65793 QKC65793 QTY65793 RDU65793 RNQ65793 RXM65793 SHI65793 SRE65793 TBA65793 TKW65793 TUS65793 UEO65793 UOK65793 UYG65793 VIC65793 VRY65793 WBU65793 WLQ65793 WVM65793 E131329 JA131329 SW131329 ACS131329 AMO131329 AWK131329 BGG131329 BQC131329 BZY131329 CJU131329 CTQ131329 DDM131329 DNI131329 DXE131329 EHA131329 EQW131329 FAS131329 FKO131329 FUK131329 GEG131329 GOC131329 GXY131329 HHU131329 HRQ131329 IBM131329 ILI131329 IVE131329 JFA131329 JOW131329 JYS131329 KIO131329 KSK131329 LCG131329 LMC131329 LVY131329 MFU131329 MPQ131329 MZM131329 NJI131329 NTE131329 ODA131329 OMW131329 OWS131329 PGO131329 PQK131329 QAG131329 QKC131329 QTY131329 RDU131329 RNQ131329 RXM131329 SHI131329 SRE131329 TBA131329 TKW131329 TUS131329 UEO131329 UOK131329 UYG131329 VIC131329 VRY131329 WBU131329 WLQ131329 WVM131329 E196865 JA196865 SW196865 ACS196865 AMO196865 AWK196865 BGG196865 BQC196865 BZY196865 CJU196865 CTQ196865 DDM196865 DNI196865 DXE196865 EHA196865 EQW196865 FAS196865 FKO196865 FUK196865 GEG196865 GOC196865 GXY196865 HHU196865 HRQ196865 IBM196865 ILI196865 IVE196865 JFA196865 JOW196865 JYS196865 KIO196865 KSK196865 LCG196865 LMC196865 LVY196865 MFU196865 MPQ196865 MZM196865 NJI196865 NTE196865 ODA196865 OMW196865 OWS196865 PGO196865 PQK196865 QAG196865 QKC196865 QTY196865 RDU196865 RNQ196865 RXM196865 SHI196865 SRE196865 TBA196865 TKW196865 TUS196865 UEO196865 UOK196865 UYG196865 VIC196865 VRY196865 WBU196865 WLQ196865 WVM196865 E262401 JA262401 SW262401 ACS262401 AMO262401 AWK262401 BGG262401 BQC262401 BZY262401 CJU262401 CTQ262401 DDM262401 DNI262401 DXE262401 EHA262401 EQW262401 FAS262401 FKO262401 FUK262401 GEG262401 GOC262401 GXY262401 HHU262401 HRQ262401 IBM262401 ILI262401 IVE262401 JFA262401 JOW262401 JYS262401 KIO262401 KSK262401 LCG262401 LMC262401 LVY262401 MFU262401 MPQ262401 MZM262401 NJI262401 NTE262401 ODA262401 OMW262401 OWS262401 PGO262401 PQK262401 QAG262401 QKC262401 QTY262401 RDU262401 RNQ262401 RXM262401 SHI262401 SRE262401 TBA262401 TKW262401 TUS262401 UEO262401 UOK262401 UYG262401 VIC262401 VRY262401 WBU262401 WLQ262401 WVM262401 E327937 JA327937 SW327937 ACS327937 AMO327937 AWK327937 BGG327937 BQC327937 BZY327937 CJU327937 CTQ327937 DDM327937 DNI327937 DXE327937 EHA327937 EQW327937 FAS327937 FKO327937 FUK327937 GEG327937 GOC327937 GXY327937 HHU327937 HRQ327937 IBM327937 ILI327937 IVE327937 JFA327937 JOW327937 JYS327937 KIO327937 KSK327937 LCG327937 LMC327937 LVY327937 MFU327937 MPQ327937 MZM327937 NJI327937 NTE327937 ODA327937 OMW327937 OWS327937 PGO327937 PQK327937 QAG327937 QKC327937 QTY327937 RDU327937 RNQ327937 RXM327937 SHI327937 SRE327937 TBA327937 TKW327937 TUS327937 UEO327937 UOK327937 UYG327937 VIC327937 VRY327937 WBU327937 WLQ327937 WVM327937 E393473 JA393473 SW393473 ACS393473 AMO393473 AWK393473 BGG393473 BQC393473 BZY393473 CJU393473 CTQ393473 DDM393473 DNI393473 DXE393473 EHA393473 EQW393473 FAS393473 FKO393473 FUK393473 GEG393473 GOC393473 GXY393473 HHU393473 HRQ393473 IBM393473 ILI393473 IVE393473 JFA393473 JOW393473 JYS393473 KIO393473 KSK393473 LCG393473 LMC393473 LVY393473 MFU393473 MPQ393473 MZM393473 NJI393473 NTE393473 ODA393473 OMW393473 OWS393473 PGO393473 PQK393473 QAG393473 QKC393473 QTY393473 RDU393473 RNQ393473 RXM393473 SHI393473 SRE393473 TBA393473 TKW393473 TUS393473 UEO393473 UOK393473 UYG393473 VIC393473 VRY393473 WBU393473 WLQ393473 WVM393473 E459009 JA459009 SW459009 ACS459009 AMO459009 AWK459009 BGG459009 BQC459009 BZY459009 CJU459009 CTQ459009 DDM459009 DNI459009 DXE459009 EHA459009 EQW459009 FAS459009 FKO459009 FUK459009 GEG459009 GOC459009 GXY459009 HHU459009 HRQ459009 IBM459009 ILI459009 IVE459009 JFA459009 JOW459009 JYS459009 KIO459009 KSK459009 LCG459009 LMC459009 LVY459009 MFU459009 MPQ459009 MZM459009 NJI459009 NTE459009 ODA459009 OMW459009 OWS459009 PGO459009 PQK459009 QAG459009 QKC459009 QTY459009 RDU459009 RNQ459009 RXM459009 SHI459009 SRE459009 TBA459009 TKW459009 TUS459009 UEO459009 UOK459009 UYG459009 VIC459009 VRY459009 WBU459009 WLQ459009 WVM459009 E524545 JA524545 SW524545 ACS524545 AMO524545 AWK524545 BGG524545 BQC524545 BZY524545 CJU524545 CTQ524545 DDM524545 DNI524545 DXE524545 EHA524545 EQW524545 FAS524545 FKO524545 FUK524545 GEG524545 GOC524545 GXY524545 HHU524545 HRQ524545 IBM524545 ILI524545 IVE524545 JFA524545 JOW524545 JYS524545 KIO524545 KSK524545 LCG524545 LMC524545 LVY524545 MFU524545 MPQ524545 MZM524545 NJI524545 NTE524545 ODA524545 OMW524545 OWS524545 PGO524545 PQK524545 QAG524545 QKC524545 QTY524545 RDU524545 RNQ524545 RXM524545 SHI524545 SRE524545 TBA524545 TKW524545 TUS524545 UEO524545 UOK524545 UYG524545 VIC524545 VRY524545 WBU524545 WLQ524545 WVM524545 E590081 JA590081 SW590081 ACS590081 AMO590081 AWK590081 BGG590081 BQC590081 BZY590081 CJU590081 CTQ590081 DDM590081 DNI590081 DXE590081 EHA590081 EQW590081 FAS590081 FKO590081 FUK590081 GEG590081 GOC590081 GXY590081 HHU590081 HRQ590081 IBM590081 ILI590081 IVE590081 JFA590081 JOW590081 JYS590081 KIO590081 KSK590081 LCG590081 LMC590081 LVY590081 MFU590081 MPQ590081 MZM590081 NJI590081 NTE590081 ODA590081 OMW590081 OWS590081 PGO590081 PQK590081 QAG590081 QKC590081 QTY590081 RDU590081 RNQ590081 RXM590081 SHI590081 SRE590081 TBA590081 TKW590081 TUS590081 UEO590081 UOK590081 UYG590081 VIC590081 VRY590081 WBU590081 WLQ590081 WVM590081 E655617 JA655617 SW655617 ACS655617 AMO655617 AWK655617 BGG655617 BQC655617 BZY655617 CJU655617 CTQ655617 DDM655617 DNI655617 DXE655617 EHA655617 EQW655617 FAS655617 FKO655617 FUK655617 GEG655617 GOC655617 GXY655617 HHU655617 HRQ655617 IBM655617 ILI655617 IVE655617 JFA655617 JOW655617 JYS655617 KIO655617 KSK655617 LCG655617 LMC655617 LVY655617 MFU655617 MPQ655617 MZM655617 NJI655617 NTE655617 ODA655617 OMW655617 OWS655617 PGO655617 PQK655617 QAG655617 QKC655617 QTY655617 RDU655617 RNQ655617 RXM655617 SHI655617 SRE655617 TBA655617 TKW655617 TUS655617 UEO655617 UOK655617 UYG655617 VIC655617 VRY655617 WBU655617 WLQ655617 WVM655617 E721153 JA721153 SW721153 ACS721153 AMO721153 AWK721153 BGG721153 BQC721153 BZY721153 CJU721153 CTQ721153 DDM721153 DNI721153 DXE721153 EHA721153 EQW721153 FAS721153 FKO721153 FUK721153 GEG721153 GOC721153 GXY721153 HHU721153 HRQ721153 IBM721153 ILI721153 IVE721153 JFA721153 JOW721153 JYS721153 KIO721153 KSK721153 LCG721153 LMC721153 LVY721153 MFU721153 MPQ721153 MZM721153 NJI721153 NTE721153 ODA721153 OMW721153 OWS721153 PGO721153 PQK721153 QAG721153 QKC721153 QTY721153 RDU721153 RNQ721153 RXM721153 SHI721153 SRE721153 TBA721153 TKW721153 TUS721153 UEO721153 UOK721153 UYG721153 VIC721153 VRY721153 WBU721153 WLQ721153 WVM721153 E786689 JA786689 SW786689 ACS786689 AMO786689 AWK786689 BGG786689 BQC786689 BZY786689 CJU786689 CTQ786689 DDM786689 DNI786689 DXE786689 EHA786689 EQW786689 FAS786689 FKO786689 FUK786689 GEG786689 GOC786689 GXY786689 HHU786689 HRQ786689 IBM786689 ILI786689 IVE786689 JFA786689 JOW786689 JYS786689 KIO786689 KSK786689 LCG786689 LMC786689 LVY786689 MFU786689 MPQ786689 MZM786689 NJI786689 NTE786689 ODA786689 OMW786689 OWS786689 PGO786689 PQK786689 QAG786689 QKC786689 QTY786689 RDU786689 RNQ786689 RXM786689 SHI786689 SRE786689 TBA786689 TKW786689 TUS786689 UEO786689 UOK786689 UYG786689 VIC786689 VRY786689 WBU786689 WLQ786689 WVM786689 E852225 JA852225 SW852225 ACS852225 AMO852225 AWK852225 BGG852225 BQC852225 BZY852225 CJU852225 CTQ852225 DDM852225 DNI852225 DXE852225 EHA852225 EQW852225 FAS852225 FKO852225 FUK852225 GEG852225 GOC852225 GXY852225 HHU852225 HRQ852225 IBM852225 ILI852225 IVE852225 JFA852225 JOW852225 JYS852225 KIO852225 KSK852225 LCG852225 LMC852225 LVY852225 MFU852225 MPQ852225 MZM852225 NJI852225 NTE852225 ODA852225 OMW852225 OWS852225 PGO852225 PQK852225 QAG852225 QKC852225 QTY852225 RDU852225 RNQ852225 RXM852225 SHI852225 SRE852225 TBA852225 TKW852225 TUS852225 UEO852225 UOK852225 UYG852225 VIC852225 VRY852225 WBU852225 WLQ852225 WVM852225 E917761 JA917761 SW917761 ACS917761 AMO917761 AWK917761 BGG917761 BQC917761 BZY917761 CJU917761 CTQ917761 DDM917761 DNI917761 DXE917761 EHA917761 EQW917761 FAS917761 FKO917761 FUK917761 GEG917761 GOC917761 GXY917761 HHU917761 HRQ917761 IBM917761 ILI917761 IVE917761 JFA917761 JOW917761 JYS917761 KIO917761 KSK917761 LCG917761 LMC917761 LVY917761 MFU917761 MPQ917761 MZM917761 NJI917761 NTE917761 ODA917761 OMW917761 OWS917761 PGO917761 PQK917761 QAG917761 QKC917761 QTY917761 RDU917761 RNQ917761 RXM917761 SHI917761 SRE917761 TBA917761 TKW917761 TUS917761 UEO917761 UOK917761 UYG917761 VIC917761 VRY917761 WBU917761 WLQ917761 WVM917761 E983297 JA983297 SW983297 ACS983297 AMO983297 AWK983297 BGG983297 BQC983297 BZY983297 CJU983297 CTQ983297 DDM983297 DNI983297 DXE983297 EHA983297 EQW983297 FAS983297 FKO983297 FUK983297 GEG983297 GOC983297 GXY983297 HHU983297 HRQ983297 IBM983297 ILI983297 IVE983297 JFA983297 JOW983297 JYS983297 KIO983297 KSK983297 LCG983297 LMC983297 LVY983297 MFU983297 MPQ983297 MZM983297 NJI983297 NTE983297 ODA983297 OMW983297 OWS983297 PGO983297 PQK983297 QAG983297 QKC983297 QTY983297 RDU983297 RNQ983297 RXM983297 SHI983297 SRE983297 TBA983297 TKW983297 TUS983297 UEO983297 UOK983297 UYG983297 VIC983297 VRY983297 WBU983297 WLQ983297 WVM983297 E284 JA284 SW284 ACS284 AMO284 AWK284 BGG284 BQC284 BZY284 CJU284 CTQ284 DDM284 DNI284 DXE284 EHA284 EQW284 FAS284 FKO284 FUK284 GEG284 GOC284 GXY284 HHU284 HRQ284 IBM284 ILI284 IVE284 JFA284 JOW284 JYS284 KIO284 KSK284 LCG284 LMC284 LVY284 MFU284 MPQ284 MZM284 NJI284 NTE284 ODA284 OMW284 OWS284 PGO284 PQK284 QAG284 QKC284 QTY284 RDU284 RNQ284 RXM284 SHI284 SRE284 TBA284 TKW284 TUS284 UEO284 UOK284 UYG284 VIC284 VRY284 WBU284 WLQ284 WVM284 E65820 JA65820 SW65820 ACS65820 AMO65820 AWK65820 BGG65820 BQC65820 BZY65820 CJU65820 CTQ65820 DDM65820 DNI65820 DXE65820 EHA65820 EQW65820 FAS65820 FKO65820 FUK65820 GEG65820 GOC65820 GXY65820 HHU65820 HRQ65820 IBM65820 ILI65820 IVE65820 JFA65820 JOW65820 JYS65820 KIO65820 KSK65820 LCG65820 LMC65820 LVY65820 MFU65820 MPQ65820 MZM65820 NJI65820 NTE65820 ODA65820 OMW65820 OWS65820 PGO65820 PQK65820 QAG65820 QKC65820 QTY65820 RDU65820 RNQ65820 RXM65820 SHI65820 SRE65820 TBA65820 TKW65820 TUS65820 UEO65820 UOK65820 UYG65820 VIC65820 VRY65820 WBU65820 WLQ65820 WVM65820 E131356 JA131356 SW131356 ACS131356 AMO131356 AWK131356 BGG131356 BQC131356 BZY131356 CJU131356 CTQ131356 DDM131356 DNI131356 DXE131356 EHA131356 EQW131356 FAS131356 FKO131356 FUK131356 GEG131356 GOC131356 GXY131356 HHU131356 HRQ131356 IBM131356 ILI131356 IVE131356 JFA131356 JOW131356 JYS131356 KIO131356 KSK131356 LCG131356 LMC131356 LVY131356 MFU131356 MPQ131356 MZM131356 NJI131356 NTE131356 ODA131356 OMW131356 OWS131356 PGO131356 PQK131356 QAG131356 QKC131356 QTY131356 RDU131356 RNQ131356 RXM131356 SHI131356 SRE131356 TBA131356 TKW131356 TUS131356 UEO131356 UOK131356 UYG131356 VIC131356 VRY131356 WBU131356 WLQ131356 WVM131356 E196892 JA196892 SW196892 ACS196892 AMO196892 AWK196892 BGG196892 BQC196892 BZY196892 CJU196892 CTQ196892 DDM196892 DNI196892 DXE196892 EHA196892 EQW196892 FAS196892 FKO196892 FUK196892 GEG196892 GOC196892 GXY196892 HHU196892 HRQ196892 IBM196892 ILI196892 IVE196892 JFA196892 JOW196892 JYS196892 KIO196892 KSK196892 LCG196892 LMC196892 LVY196892 MFU196892 MPQ196892 MZM196892 NJI196892 NTE196892 ODA196892 OMW196892 OWS196892 PGO196892 PQK196892 QAG196892 QKC196892 QTY196892 RDU196892 RNQ196892 RXM196892 SHI196892 SRE196892 TBA196892 TKW196892 TUS196892 UEO196892 UOK196892 UYG196892 VIC196892 VRY196892 WBU196892 WLQ196892 WVM196892 E262428 JA262428 SW262428 ACS262428 AMO262428 AWK262428 BGG262428 BQC262428 BZY262428 CJU262428 CTQ262428 DDM262428 DNI262428 DXE262428 EHA262428 EQW262428 FAS262428 FKO262428 FUK262428 GEG262428 GOC262428 GXY262428 HHU262428 HRQ262428 IBM262428 ILI262428 IVE262428 JFA262428 JOW262428 JYS262428 KIO262428 KSK262428 LCG262428 LMC262428 LVY262428 MFU262428 MPQ262428 MZM262428 NJI262428 NTE262428 ODA262428 OMW262428 OWS262428 PGO262428 PQK262428 QAG262428 QKC262428 QTY262428 RDU262428 RNQ262428 RXM262428 SHI262428 SRE262428 TBA262428 TKW262428 TUS262428 UEO262428 UOK262428 UYG262428 VIC262428 VRY262428 WBU262428 WLQ262428 WVM262428 E327964 JA327964 SW327964 ACS327964 AMO327964 AWK327964 BGG327964 BQC327964 BZY327964 CJU327964 CTQ327964 DDM327964 DNI327964 DXE327964 EHA327964 EQW327964 FAS327964 FKO327964 FUK327964 GEG327964 GOC327964 GXY327964 HHU327964 HRQ327964 IBM327964 ILI327964 IVE327964 JFA327964 JOW327964 JYS327964 KIO327964 KSK327964 LCG327964 LMC327964 LVY327964 MFU327964 MPQ327964 MZM327964 NJI327964 NTE327964 ODA327964 OMW327964 OWS327964 PGO327964 PQK327964 QAG327964 QKC327964 QTY327964 RDU327964 RNQ327964 RXM327964 SHI327964 SRE327964 TBA327964 TKW327964 TUS327964 UEO327964 UOK327964 UYG327964 VIC327964 VRY327964 WBU327964 WLQ327964 WVM327964 E393500 JA393500 SW393500 ACS393500 AMO393500 AWK393500 BGG393500 BQC393500 BZY393500 CJU393500 CTQ393500 DDM393500 DNI393500 DXE393500 EHA393500 EQW393500 FAS393500 FKO393500 FUK393500 GEG393500 GOC393500 GXY393500 HHU393500 HRQ393500 IBM393500 ILI393500 IVE393500 JFA393500 JOW393500 JYS393500 KIO393500 KSK393500 LCG393500 LMC393500 LVY393500 MFU393500 MPQ393500 MZM393500 NJI393500 NTE393500 ODA393500 OMW393500 OWS393500 PGO393500 PQK393500 QAG393500 QKC393500 QTY393500 RDU393500 RNQ393500 RXM393500 SHI393500 SRE393500 TBA393500 TKW393500 TUS393500 UEO393500 UOK393500 UYG393500 VIC393500 VRY393500 WBU393500 WLQ393500 WVM393500 E459036 JA459036 SW459036 ACS459036 AMO459036 AWK459036 BGG459036 BQC459036 BZY459036 CJU459036 CTQ459036 DDM459036 DNI459036 DXE459036 EHA459036 EQW459036 FAS459036 FKO459036 FUK459036 GEG459036 GOC459036 GXY459036 HHU459036 HRQ459036 IBM459036 ILI459036 IVE459036 JFA459036 JOW459036 JYS459036 KIO459036 KSK459036 LCG459036 LMC459036 LVY459036 MFU459036 MPQ459036 MZM459036 NJI459036 NTE459036 ODA459036 OMW459036 OWS459036 PGO459036 PQK459036 QAG459036 QKC459036 QTY459036 RDU459036 RNQ459036 RXM459036 SHI459036 SRE459036 TBA459036 TKW459036 TUS459036 UEO459036 UOK459036 UYG459036 VIC459036 VRY459036 WBU459036 WLQ459036 WVM459036 E524572 JA524572 SW524572 ACS524572 AMO524572 AWK524572 BGG524572 BQC524572 BZY524572 CJU524572 CTQ524572 DDM524572 DNI524572 DXE524572 EHA524572 EQW524572 FAS524572 FKO524572 FUK524572 GEG524572 GOC524572 GXY524572 HHU524572 HRQ524572 IBM524572 ILI524572 IVE524572 JFA524572 JOW524572 JYS524572 KIO524572 KSK524572 LCG524572 LMC524572 LVY524572 MFU524572 MPQ524572 MZM524572 NJI524572 NTE524572 ODA524572 OMW524572 OWS524572 PGO524572 PQK524572 QAG524572 QKC524572 QTY524572 RDU524572 RNQ524572 RXM524572 SHI524572 SRE524572 TBA524572 TKW524572 TUS524572 UEO524572 UOK524572 UYG524572 VIC524572 VRY524572 WBU524572 WLQ524572 WVM524572 E590108 JA590108 SW590108 ACS590108 AMO590108 AWK590108 BGG590108 BQC590108 BZY590108 CJU590108 CTQ590108 DDM590108 DNI590108 DXE590108 EHA590108 EQW590108 FAS590108 FKO590108 FUK590108 GEG590108 GOC590108 GXY590108 HHU590108 HRQ590108 IBM590108 ILI590108 IVE590108 JFA590108 JOW590108 JYS590108 KIO590108 KSK590108 LCG590108 LMC590108 LVY590108 MFU590108 MPQ590108 MZM590108 NJI590108 NTE590108 ODA590108 OMW590108 OWS590108 PGO590108 PQK590108 QAG590108 QKC590108 QTY590108 RDU590108 RNQ590108 RXM590108 SHI590108 SRE590108 TBA590108 TKW590108 TUS590108 UEO590108 UOK590108 UYG590108 VIC590108 VRY590108 WBU590108 WLQ590108 WVM590108 E655644 JA655644 SW655644 ACS655644 AMO655644 AWK655644 BGG655644 BQC655644 BZY655644 CJU655644 CTQ655644 DDM655644 DNI655644 DXE655644 EHA655644 EQW655644 FAS655644 FKO655644 FUK655644 GEG655644 GOC655644 GXY655644 HHU655644 HRQ655644 IBM655644 ILI655644 IVE655644 JFA655644 JOW655644 JYS655644 KIO655644 KSK655644 LCG655644 LMC655644 LVY655644 MFU655644 MPQ655644 MZM655644 NJI655644 NTE655644 ODA655644 OMW655644 OWS655644 PGO655644 PQK655644 QAG655644 QKC655644 QTY655644 RDU655644 RNQ655644 RXM655644 SHI655644 SRE655644 TBA655644 TKW655644 TUS655644 UEO655644 UOK655644 UYG655644 VIC655644 VRY655644 WBU655644 WLQ655644 WVM655644 E721180 JA721180 SW721180 ACS721180 AMO721180 AWK721180 BGG721180 BQC721180 BZY721180 CJU721180 CTQ721180 DDM721180 DNI721180 DXE721180 EHA721180 EQW721180 FAS721180 FKO721180 FUK721180 GEG721180 GOC721180 GXY721180 HHU721180 HRQ721180 IBM721180 ILI721180 IVE721180 JFA721180 JOW721180 JYS721180 KIO721180 KSK721180 LCG721180 LMC721180 LVY721180 MFU721180 MPQ721180 MZM721180 NJI721180 NTE721180 ODA721180 OMW721180 OWS721180 PGO721180 PQK721180 QAG721180 QKC721180 QTY721180 RDU721180 RNQ721180 RXM721180 SHI721180 SRE721180 TBA721180 TKW721180 TUS721180 UEO721180 UOK721180 UYG721180 VIC721180 VRY721180 WBU721180 WLQ721180 WVM721180 E786716 JA786716 SW786716 ACS786716 AMO786716 AWK786716 BGG786716 BQC786716 BZY786716 CJU786716 CTQ786716 DDM786716 DNI786716 DXE786716 EHA786716 EQW786716 FAS786716 FKO786716 FUK786716 GEG786716 GOC786716 GXY786716 HHU786716 HRQ786716 IBM786716 ILI786716 IVE786716 JFA786716 JOW786716 JYS786716 KIO786716 KSK786716 LCG786716 LMC786716 LVY786716 MFU786716 MPQ786716 MZM786716 NJI786716 NTE786716 ODA786716 OMW786716 OWS786716 PGO786716 PQK786716 QAG786716 QKC786716 QTY786716 RDU786716 RNQ786716 RXM786716 SHI786716 SRE786716 TBA786716 TKW786716 TUS786716 UEO786716 UOK786716 UYG786716 VIC786716 VRY786716 WBU786716 WLQ786716 WVM786716 E852252 JA852252 SW852252 ACS852252 AMO852252 AWK852252 BGG852252 BQC852252 BZY852252 CJU852252 CTQ852252 DDM852252 DNI852252 DXE852252 EHA852252 EQW852252 FAS852252 FKO852252 FUK852252 GEG852252 GOC852252 GXY852252 HHU852252 HRQ852252 IBM852252 ILI852252 IVE852252 JFA852252 JOW852252 JYS852252 KIO852252 KSK852252 LCG852252 LMC852252 LVY852252 MFU852252 MPQ852252 MZM852252 NJI852252 NTE852252 ODA852252 OMW852252 OWS852252 PGO852252 PQK852252 QAG852252 QKC852252 QTY852252 RDU852252 RNQ852252 RXM852252 SHI852252 SRE852252 TBA852252 TKW852252 TUS852252 UEO852252 UOK852252 UYG852252 VIC852252 VRY852252 WBU852252 WLQ852252 WVM852252 E917788 JA917788 SW917788 ACS917788 AMO917788 AWK917788 BGG917788 BQC917788 BZY917788 CJU917788 CTQ917788 DDM917788 DNI917788 DXE917788 EHA917788 EQW917788 FAS917788 FKO917788 FUK917788 GEG917788 GOC917788 GXY917788 HHU917788 HRQ917788 IBM917788 ILI917788 IVE917788 JFA917788 JOW917788 JYS917788 KIO917788 KSK917788 LCG917788 LMC917788 LVY917788 MFU917788 MPQ917788 MZM917788 NJI917788 NTE917788 ODA917788 OMW917788 OWS917788 PGO917788 PQK917788 QAG917788 QKC917788 QTY917788 RDU917788 RNQ917788 RXM917788 SHI917788 SRE917788 TBA917788 TKW917788 TUS917788 UEO917788 UOK917788 UYG917788 VIC917788 VRY917788 WBU917788 WLQ917788 WVM917788 E983324 JA983324 SW983324 ACS983324 AMO983324 AWK983324 BGG983324 BQC983324 BZY983324 CJU983324 CTQ983324 DDM983324 DNI983324 DXE983324 EHA983324 EQW983324 FAS983324 FKO983324 FUK983324 GEG983324 GOC983324 GXY983324 HHU983324 HRQ983324 IBM983324 ILI983324 IVE983324 JFA983324 JOW983324 JYS983324 KIO983324 KSK983324 LCG983324 LMC983324 LVY983324 MFU983324 MPQ983324 MZM983324 NJI983324 NTE983324 ODA983324 OMW983324 OWS983324 PGO983324 PQK983324 QAG983324 QKC983324 QTY983324 RDU983324 RNQ983324 RXM983324 SHI983324 SRE983324 TBA983324 TKW983324 TUS983324 UEO983324 UOK983324 UYG983324 VIC983324 VRY983324 WBU983324 WLQ983324 WVM983324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05B9-4975-47EE-B80F-B458B2835F95}">
  <sheetPr>
    <outlinePr summaryBelow="0"/>
  </sheetPr>
  <dimension ref="A1:P30"/>
  <sheetViews>
    <sheetView tabSelected="1" zoomScale="110" zoomScaleNormal="110" zoomScalePageLayoutView="90" workbookViewId="0">
      <selection activeCell="B10" sqref="B10"/>
    </sheetView>
  </sheetViews>
  <sheetFormatPr baseColWidth="10" defaultColWidth="11.5" defaultRowHeight="15" outlineLevelCol="1" x14ac:dyDescent="0.2"/>
  <cols>
    <col min="1" max="2" width="30.1640625" style="304" customWidth="1"/>
    <col min="3" max="3" width="40.83203125" style="6" customWidth="1"/>
    <col min="4" max="6" width="16.6640625" style="2" hidden="1" customWidth="1" outlineLevel="1"/>
    <col min="7" max="7" width="12.5" style="264" customWidth="1" collapsed="1"/>
    <col min="8" max="8" width="12.5" style="6" customWidth="1"/>
    <col min="9" max="9" width="72.83203125" style="5" customWidth="1"/>
    <col min="10" max="10" width="6.1640625" style="6" customWidth="1"/>
    <col min="11" max="15" width="4.33203125" style="6" customWidth="1"/>
    <col min="16" max="16" width="10.5" style="5" customWidth="1"/>
    <col min="17" max="16384" width="11.5" style="5"/>
  </cols>
  <sheetData>
    <row r="1" spans="1:16" ht="16" customHeight="1" x14ac:dyDescent="0.2">
      <c r="A1" s="366" t="s">
        <v>225</v>
      </c>
      <c r="B1" s="366"/>
      <c r="C1" s="366"/>
      <c r="D1" s="366"/>
      <c r="E1" s="366"/>
      <c r="F1" s="366"/>
      <c r="G1" s="366"/>
      <c r="H1" s="366"/>
      <c r="I1" s="366"/>
      <c r="J1" s="366"/>
      <c r="K1" s="366"/>
      <c r="L1" s="366"/>
      <c r="M1" s="366"/>
      <c r="N1" s="366"/>
      <c r="O1" s="366"/>
    </row>
    <row r="2" spans="1:16" ht="15.5" customHeight="1" x14ac:dyDescent="0.2">
      <c r="A2" s="5"/>
      <c r="C2" s="265"/>
      <c r="D2" s="362" t="s">
        <v>219</v>
      </c>
      <c r="E2" s="362"/>
      <c r="F2" s="362"/>
      <c r="J2" s="363" t="s">
        <v>226</v>
      </c>
      <c r="K2" s="364"/>
      <c r="L2" s="364"/>
      <c r="M2" s="364"/>
      <c r="N2" s="364"/>
      <c r="O2" s="364"/>
      <c r="P2" s="365"/>
    </row>
    <row r="3" spans="1:16" s="1" customFormat="1" ht="66" x14ac:dyDescent="0.15">
      <c r="A3" s="283" t="s">
        <v>220</v>
      </c>
      <c r="B3" s="283" t="s">
        <v>221</v>
      </c>
      <c r="C3" s="287" t="s">
        <v>224</v>
      </c>
      <c r="D3" s="285" t="s">
        <v>217</v>
      </c>
      <c r="E3" s="285" t="s">
        <v>209</v>
      </c>
      <c r="F3" s="285" t="s">
        <v>216</v>
      </c>
      <c r="G3" s="283" t="s">
        <v>218</v>
      </c>
      <c r="H3" s="284" t="s">
        <v>223</v>
      </c>
      <c r="I3" s="282" t="s">
        <v>222</v>
      </c>
      <c r="J3" s="296" t="s">
        <v>214</v>
      </c>
      <c r="K3" s="299" t="s">
        <v>210</v>
      </c>
      <c r="L3" s="297" t="s">
        <v>215</v>
      </c>
      <c r="M3" s="297" t="s">
        <v>213</v>
      </c>
      <c r="N3" s="297" t="s">
        <v>212</v>
      </c>
      <c r="O3" s="270" t="s">
        <v>211</v>
      </c>
    </row>
    <row r="4" spans="1:16" s="4" customFormat="1" ht="48" x14ac:dyDescent="0.15">
      <c r="A4" s="367" t="s">
        <v>230</v>
      </c>
      <c r="B4" s="367" t="s">
        <v>232</v>
      </c>
      <c r="C4" s="367" t="s">
        <v>231</v>
      </c>
      <c r="D4" s="368"/>
      <c r="E4" s="369" t="s">
        <v>144</v>
      </c>
      <c r="F4" s="368" t="s">
        <v>144</v>
      </c>
      <c r="G4" s="370" t="s">
        <v>227</v>
      </c>
      <c r="H4" s="371" t="s">
        <v>229</v>
      </c>
      <c r="I4" s="289"/>
      <c r="J4" s="302"/>
      <c r="K4" s="302"/>
      <c r="L4" s="302"/>
      <c r="M4" s="302" t="s">
        <v>144</v>
      </c>
      <c r="N4" s="302"/>
      <c r="O4" s="302"/>
    </row>
    <row r="5" spans="1:16" s="3" customFormat="1" ht="16" x14ac:dyDescent="0.15">
      <c r="A5" s="275"/>
      <c r="B5" s="268"/>
      <c r="C5" s="268"/>
      <c r="D5" s="275"/>
      <c r="E5" s="286"/>
      <c r="F5" s="275"/>
      <c r="G5" s="269"/>
      <c r="H5" s="300"/>
      <c r="I5" s="289"/>
      <c r="J5" s="298"/>
      <c r="K5" s="298"/>
      <c r="L5" s="298"/>
      <c r="M5" s="298"/>
      <c r="N5" s="298"/>
      <c r="O5" s="298" t="s">
        <v>228</v>
      </c>
    </row>
    <row r="6" spans="1:16" ht="16" x14ac:dyDescent="0.2">
      <c r="A6" s="271"/>
      <c r="B6" s="301"/>
      <c r="C6" s="268"/>
      <c r="D6" s="286"/>
      <c r="E6" s="286"/>
      <c r="F6" s="286"/>
      <c r="G6" s="269"/>
      <c r="H6" s="300"/>
      <c r="I6" s="290"/>
      <c r="J6" s="271"/>
      <c r="K6" s="271"/>
      <c r="L6" s="271"/>
      <c r="M6" s="271"/>
      <c r="N6" s="271"/>
      <c r="O6" s="271"/>
    </row>
    <row r="7" spans="1:16" s="3" customFormat="1" ht="16" x14ac:dyDescent="0.15">
      <c r="A7" s="273"/>
      <c r="B7" s="273"/>
      <c r="C7" s="268"/>
      <c r="D7" s="288"/>
      <c r="E7" s="288"/>
      <c r="F7" s="288"/>
      <c r="G7" s="276"/>
      <c r="H7" s="300"/>
      <c r="I7" s="291"/>
      <c r="J7" s="298"/>
      <c r="K7" s="298"/>
      <c r="L7" s="298"/>
      <c r="M7" s="298"/>
      <c r="N7" s="298"/>
      <c r="O7" s="298"/>
    </row>
    <row r="8" spans="1:16" s="3" customFormat="1" ht="16" x14ac:dyDescent="0.15">
      <c r="A8" s="273"/>
      <c r="B8" s="273"/>
      <c r="C8" s="278"/>
      <c r="D8" s="286"/>
      <c r="E8" s="286"/>
      <c r="F8" s="286"/>
      <c r="G8" s="276"/>
      <c r="H8" s="300"/>
      <c r="I8" s="291"/>
      <c r="J8" s="298"/>
      <c r="K8" s="298"/>
      <c r="L8" s="298"/>
      <c r="M8" s="298"/>
      <c r="N8" s="298"/>
      <c r="O8" s="298"/>
    </row>
    <row r="9" spans="1:16" ht="16" x14ac:dyDescent="0.2">
      <c r="A9" s="273"/>
      <c r="B9" s="273"/>
      <c r="C9" s="268"/>
      <c r="D9" s="286"/>
      <c r="E9" s="286"/>
      <c r="F9" s="286"/>
      <c r="G9" s="274"/>
      <c r="H9" s="300"/>
      <c r="I9" s="291"/>
      <c r="J9" s="271"/>
      <c r="K9" s="271"/>
      <c r="L9" s="271"/>
      <c r="M9" s="271"/>
      <c r="N9" s="286"/>
      <c r="O9" s="271"/>
    </row>
    <row r="10" spans="1:16" ht="38" customHeight="1" x14ac:dyDescent="0.2">
      <c r="A10" s="273"/>
      <c r="B10" s="273"/>
      <c r="C10" s="268"/>
      <c r="D10" s="286"/>
      <c r="E10" s="286"/>
      <c r="F10" s="286"/>
      <c r="G10" s="274"/>
      <c r="H10" s="300"/>
      <c r="I10" s="291"/>
      <c r="J10" s="271"/>
      <c r="K10" s="271"/>
      <c r="L10" s="271"/>
      <c r="M10" s="271"/>
      <c r="N10" s="286"/>
      <c r="O10" s="271"/>
    </row>
    <row r="11" spans="1:16" ht="16" x14ac:dyDescent="0.2">
      <c r="A11" s="273"/>
      <c r="B11" s="273"/>
      <c r="C11" s="273"/>
      <c r="D11" s="286"/>
      <c r="E11" s="286"/>
      <c r="F11" s="286"/>
      <c r="G11" s="305"/>
      <c r="H11" s="300"/>
      <c r="I11" s="290"/>
      <c r="J11" s="271"/>
      <c r="K11" s="271"/>
      <c r="L11" s="271"/>
      <c r="M11" s="271"/>
      <c r="N11" s="271"/>
      <c r="O11" s="286"/>
    </row>
    <row r="12" spans="1:16" s="2" customFormat="1" ht="16" x14ac:dyDescent="0.2">
      <c r="A12" s="273"/>
      <c r="B12" s="273"/>
      <c r="C12" s="268"/>
      <c r="D12" s="286"/>
      <c r="E12" s="286"/>
      <c r="F12" s="286"/>
      <c r="G12" s="272"/>
      <c r="H12" s="300"/>
      <c r="I12" s="289"/>
      <c r="J12" s="286"/>
      <c r="K12" s="286"/>
      <c r="L12" s="286"/>
      <c r="M12" s="286"/>
      <c r="N12" s="286"/>
      <c r="O12" s="286"/>
    </row>
    <row r="13" spans="1:16" s="2" customFormat="1" ht="16" x14ac:dyDescent="0.2">
      <c r="A13" s="273"/>
      <c r="B13" s="273"/>
      <c r="C13" s="268"/>
      <c r="D13" s="286"/>
      <c r="E13" s="286"/>
      <c r="F13" s="286"/>
      <c r="G13" s="272"/>
      <c r="H13" s="300"/>
      <c r="I13" s="292"/>
      <c r="J13" s="286"/>
      <c r="K13" s="286"/>
      <c r="L13" s="286"/>
      <c r="M13" s="286"/>
      <c r="N13" s="286"/>
      <c r="O13" s="286"/>
    </row>
    <row r="14" spans="1:16" ht="16" x14ac:dyDescent="0.2">
      <c r="A14" s="273"/>
      <c r="B14" s="273"/>
      <c r="C14" s="268"/>
      <c r="D14" s="286"/>
      <c r="E14" s="286"/>
      <c r="F14" s="286"/>
      <c r="G14" s="272"/>
      <c r="H14" s="300"/>
      <c r="I14" s="290"/>
      <c r="J14" s="271"/>
      <c r="K14" s="271"/>
      <c r="L14" s="271"/>
      <c r="M14" s="271"/>
      <c r="N14" s="271"/>
      <c r="O14" s="271"/>
    </row>
    <row r="15" spans="1:16" s="2" customFormat="1" ht="16" x14ac:dyDescent="0.15">
      <c r="A15" s="273"/>
      <c r="B15" s="273"/>
      <c r="C15" s="268"/>
      <c r="D15" s="286"/>
      <c r="E15" s="286"/>
      <c r="F15" s="286"/>
      <c r="G15" s="274"/>
      <c r="H15" s="300"/>
      <c r="I15" s="289"/>
      <c r="J15" s="286"/>
      <c r="K15" s="286"/>
      <c r="L15" s="286"/>
      <c r="M15" s="286"/>
      <c r="N15" s="286"/>
      <c r="O15" s="286"/>
    </row>
    <row r="16" spans="1:16" s="2" customFormat="1" ht="16" x14ac:dyDescent="0.15">
      <c r="A16" s="273"/>
      <c r="B16" s="273"/>
      <c r="C16" s="268"/>
      <c r="D16" s="286"/>
      <c r="E16" s="286"/>
      <c r="F16" s="286"/>
      <c r="G16" s="269"/>
      <c r="H16" s="300"/>
      <c r="I16" s="289"/>
      <c r="J16" s="286"/>
      <c r="K16" s="286"/>
      <c r="L16" s="286"/>
      <c r="M16" s="286"/>
      <c r="N16" s="286"/>
      <c r="O16" s="286"/>
    </row>
    <row r="17" spans="1:15" s="2" customFormat="1" ht="16" x14ac:dyDescent="0.15">
      <c r="A17" s="273"/>
      <c r="B17" s="273"/>
      <c r="C17" s="268"/>
      <c r="D17" s="286"/>
      <c r="E17" s="286"/>
      <c r="F17" s="286"/>
      <c r="G17" s="269"/>
      <c r="H17" s="300"/>
      <c r="I17" s="293"/>
      <c r="J17" s="286"/>
      <c r="K17" s="286"/>
      <c r="L17" s="286"/>
      <c r="M17" s="286"/>
      <c r="N17" s="286"/>
      <c r="O17" s="286"/>
    </row>
    <row r="18" spans="1:15" s="2" customFormat="1" ht="16" x14ac:dyDescent="0.15">
      <c r="A18" s="273"/>
      <c r="B18" s="273"/>
      <c r="C18" s="278"/>
      <c r="D18" s="275"/>
      <c r="E18" s="275"/>
      <c r="F18" s="286"/>
      <c r="G18" s="269"/>
      <c r="H18" s="300"/>
      <c r="I18" s="289"/>
      <c r="J18" s="286"/>
      <c r="K18" s="286"/>
      <c r="L18" s="286"/>
      <c r="M18" s="286"/>
      <c r="N18" s="286"/>
      <c r="O18" s="286"/>
    </row>
    <row r="19" spans="1:15" s="2" customFormat="1" ht="16" x14ac:dyDescent="0.15">
      <c r="A19" s="268"/>
      <c r="B19" s="268"/>
      <c r="C19" s="268"/>
      <c r="D19" s="275"/>
      <c r="E19" s="275"/>
      <c r="F19" s="275"/>
      <c r="G19" s="269"/>
      <c r="H19" s="300"/>
      <c r="I19" s="289"/>
      <c r="J19" s="286"/>
      <c r="K19" s="286"/>
      <c r="L19" s="286"/>
      <c r="M19" s="286"/>
      <c r="N19" s="286"/>
      <c r="O19" s="286"/>
    </row>
    <row r="20" spans="1:15" s="2" customFormat="1" ht="16" x14ac:dyDescent="0.15">
      <c r="A20" s="268"/>
      <c r="B20" s="268"/>
      <c r="C20" s="268"/>
      <c r="D20" s="275"/>
      <c r="E20" s="275"/>
      <c r="F20" s="275"/>
      <c r="G20" s="269"/>
      <c r="H20" s="300"/>
      <c r="I20" s="289"/>
      <c r="J20" s="286"/>
      <c r="K20" s="286"/>
      <c r="L20" s="286"/>
      <c r="M20" s="286"/>
      <c r="N20" s="286"/>
      <c r="O20" s="286"/>
    </row>
    <row r="21" spans="1:15" s="2" customFormat="1" ht="16" x14ac:dyDescent="0.15">
      <c r="A21" s="268"/>
      <c r="B21" s="268"/>
      <c r="C21" s="278"/>
      <c r="D21" s="275"/>
      <c r="E21" s="275"/>
      <c r="F21" s="275"/>
      <c r="G21" s="274"/>
      <c r="H21" s="300"/>
      <c r="I21" s="292"/>
      <c r="J21" s="286"/>
      <c r="K21" s="286"/>
      <c r="L21" s="286"/>
      <c r="M21" s="286"/>
      <c r="N21" s="286"/>
      <c r="O21" s="286"/>
    </row>
    <row r="22" spans="1:15" s="2" customFormat="1" ht="16" x14ac:dyDescent="0.15">
      <c r="A22" s="268"/>
      <c r="B22" s="268"/>
      <c r="C22" s="268"/>
      <c r="D22" s="275"/>
      <c r="E22" s="275"/>
      <c r="F22" s="275"/>
      <c r="G22" s="274"/>
      <c r="H22" s="300"/>
      <c r="I22" s="292"/>
      <c r="J22" s="286"/>
      <c r="K22" s="286"/>
      <c r="L22" s="286"/>
      <c r="M22" s="286"/>
      <c r="N22" s="286"/>
      <c r="O22" s="286"/>
    </row>
    <row r="23" spans="1:15" s="3" customFormat="1" ht="16" x14ac:dyDescent="0.15">
      <c r="A23" s="268"/>
      <c r="B23" s="268"/>
      <c r="C23" s="268"/>
      <c r="D23" s="275"/>
      <c r="E23" s="275"/>
      <c r="F23" s="275"/>
      <c r="G23" s="269"/>
      <c r="H23" s="300"/>
      <c r="I23" s="289"/>
      <c r="J23" s="298"/>
      <c r="K23" s="298"/>
      <c r="L23" s="298"/>
      <c r="M23" s="298"/>
      <c r="N23" s="298"/>
      <c r="O23" s="298"/>
    </row>
    <row r="24" spans="1:15" ht="16" x14ac:dyDescent="0.2">
      <c r="A24" s="275"/>
      <c r="B24" s="275"/>
      <c r="C24" s="268"/>
      <c r="D24" s="275"/>
      <c r="E24" s="275"/>
      <c r="F24" s="275"/>
      <c r="G24" s="267"/>
      <c r="H24" s="300"/>
      <c r="I24" s="294"/>
      <c r="J24" s="271"/>
      <c r="K24" s="271"/>
      <c r="L24" s="271"/>
      <c r="M24" s="271"/>
      <c r="N24" s="271"/>
      <c r="O24" s="271"/>
    </row>
    <row r="25" spans="1:15" ht="16" x14ac:dyDescent="0.2">
      <c r="A25" s="279"/>
      <c r="B25" s="279"/>
      <c r="C25" s="278"/>
      <c r="D25" s="279"/>
      <c r="E25" s="279"/>
      <c r="F25" s="279"/>
      <c r="G25" s="280"/>
      <c r="H25" s="303"/>
      <c r="I25" s="292"/>
      <c r="J25" s="271"/>
      <c r="K25" s="271"/>
      <c r="L25" s="271"/>
      <c r="M25" s="271"/>
      <c r="N25" s="271"/>
      <c r="O25" s="271"/>
    </row>
    <row r="26" spans="1:15" ht="16" x14ac:dyDescent="0.2">
      <c r="A26" s="273"/>
      <c r="B26" s="273"/>
      <c r="C26" s="278"/>
      <c r="D26" s="286"/>
      <c r="E26" s="286"/>
      <c r="F26" s="286"/>
      <c r="G26" s="272"/>
      <c r="H26" s="300"/>
      <c r="I26" s="290"/>
      <c r="J26" s="271"/>
      <c r="K26" s="271"/>
      <c r="L26" s="271"/>
      <c r="M26" s="271"/>
      <c r="N26" s="271"/>
      <c r="O26" s="271"/>
    </row>
    <row r="27" spans="1:15" ht="16" x14ac:dyDescent="0.2">
      <c r="A27" s="277"/>
      <c r="B27" s="277"/>
      <c r="C27" s="277"/>
      <c r="D27" s="288"/>
      <c r="E27" s="288"/>
      <c r="F27" s="288"/>
      <c r="G27" s="272"/>
      <c r="H27" s="300"/>
      <c r="I27" s="295"/>
      <c r="J27" s="271"/>
      <c r="K27" s="271"/>
      <c r="L27" s="271"/>
      <c r="M27" s="271"/>
      <c r="N27" s="271"/>
      <c r="O27" s="271"/>
    </row>
    <row r="28" spans="1:15" ht="16" x14ac:dyDescent="0.2">
      <c r="A28" s="277"/>
      <c r="B28" s="277"/>
      <c r="C28" s="268"/>
      <c r="D28" s="281"/>
      <c r="E28" s="281"/>
      <c r="F28" s="281"/>
      <c r="G28" s="272"/>
      <c r="H28" s="300"/>
      <c r="I28" s="295"/>
      <c r="J28" s="271"/>
      <c r="K28" s="271"/>
      <c r="L28" s="271"/>
      <c r="M28" s="271"/>
      <c r="N28" s="271"/>
      <c r="O28" s="271"/>
    </row>
    <row r="29" spans="1:15" ht="16" x14ac:dyDescent="0.2">
      <c r="A29" s="266"/>
      <c r="B29" s="266"/>
      <c r="C29" s="268"/>
      <c r="D29" s="281"/>
      <c r="E29" s="281"/>
      <c r="F29" s="281"/>
      <c r="G29" s="272"/>
      <c r="H29" s="300"/>
      <c r="I29" s="295"/>
      <c r="J29" s="271"/>
      <c r="K29" s="271"/>
      <c r="L29" s="271"/>
      <c r="M29" s="271"/>
      <c r="N29" s="271"/>
      <c r="O29" s="271"/>
    </row>
    <row r="30" spans="1:15" ht="16" x14ac:dyDescent="0.2">
      <c r="A30" s="273"/>
      <c r="B30" s="273"/>
      <c r="C30" s="268"/>
      <c r="D30" s="286"/>
      <c r="E30" s="286"/>
      <c r="F30" s="286"/>
      <c r="G30" s="272"/>
      <c r="H30" s="300"/>
      <c r="I30" s="290"/>
      <c r="J30" s="271"/>
      <c r="K30" s="271"/>
      <c r="L30" s="271"/>
      <c r="M30" s="271"/>
      <c r="N30" s="271"/>
      <c r="O30" s="271"/>
    </row>
  </sheetData>
  <autoFilter ref="C3:H30" xr:uid="{00000000-0009-0000-0000-000002000000}"/>
  <mergeCells count="3">
    <mergeCell ref="D2:F2"/>
    <mergeCell ref="J2:P2"/>
    <mergeCell ref="A1:O1"/>
  </mergeCells>
  <conditionalFormatting sqref="I27:I9756 I4:I25 C4:H9756">
    <cfRule type="expression" dxfId="3" priority="27">
      <formula>#REF!="annulé"</formula>
    </cfRule>
  </conditionalFormatting>
  <conditionalFormatting sqref="I26">
    <cfRule type="expression" dxfId="2" priority="26">
      <formula>#REF!="annulé"</formula>
    </cfRule>
  </conditionalFormatting>
  <conditionalFormatting sqref="B4:B9756">
    <cfRule type="expression" dxfId="1" priority="2">
      <formula>#REF!="annulé"</formula>
    </cfRule>
  </conditionalFormatting>
  <conditionalFormatting sqref="A4:A9756">
    <cfRule type="expression" dxfId="0" priority="1">
      <formula>#REF!="annulé"</formula>
    </cfRule>
  </conditionalFormatting>
  <printOptions horizontalCentered="1" verticalCentered="1"/>
  <pageMargins left="0.19685039370078741" right="0.19685039370078741" top="0.59055118110236227" bottom="0.59055118110236227" header="0.31496062992125984" footer="0.31496062992125984"/>
  <pageSetup paperSize="9" scale="43" fitToHeight="0" orientation="landscape" horizontalDpi="4294967293" r:id="rId1"/>
  <headerFooter alignWithMargins="0">
    <oddHeader>&amp;C&amp;"-,Gras"&amp;14PLAN D'ACTIONS D'AMELIORATION DE L'ACTIVITE</oddHeader>
    <oddFooter>&amp;R&amp;14&amp;P/&amp;N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OFFRE FINALE</vt:lpstr>
      <vt:lpstr>PRICER 2010</vt:lpstr>
      <vt:lpstr>Plan actions amélioration</vt:lpstr>
      <vt:lpstr>'Plan actions amélioration'!Impression_des_titres</vt:lpstr>
      <vt:lpstr>'OFFRE FINALE'!Zone_d_impression</vt:lpstr>
      <vt:lpstr>'Plan actions amélioration'!Zone_d_impression</vt:lpstr>
    </vt:vector>
  </TitlesOfParts>
  <Company>EDF - Gaz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PS059B5A</dc:creator>
  <cp:lastModifiedBy>Microsoft Office User</cp:lastModifiedBy>
  <cp:lastPrinted>2018-11-16T16:35:48Z</cp:lastPrinted>
  <dcterms:created xsi:type="dcterms:W3CDTF">2012-08-31T14:02:00Z</dcterms:created>
  <dcterms:modified xsi:type="dcterms:W3CDTF">2021-05-25T07:43:25Z</dcterms:modified>
</cp:coreProperties>
</file>